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showInkAnnotation="0"/>
  <mc:AlternateContent xmlns:mc="http://schemas.openxmlformats.org/markup-compatibility/2006">
    <mc:Choice Requires="x15">
      <x15ac:absPath xmlns:x15ac="http://schemas.microsoft.com/office/spreadsheetml/2010/11/ac" url="C:\Users\sladel\Desktop\Website\"/>
    </mc:Choice>
  </mc:AlternateContent>
  <xr:revisionPtr revIDLastSave="0" documentId="8_{017231A7-C813-4B24-AF36-CE707BB8D515}" xr6:coauthVersionLast="36" xr6:coauthVersionMax="36" xr10:uidLastSave="{00000000-0000-0000-0000-000000000000}"/>
  <bookViews>
    <workbookView xWindow="0" yWindow="0" windowWidth="21570" windowHeight="7980" xr2:uid="{00000000-000D-0000-FFFF-FFFF00000000}"/>
  </bookViews>
  <sheets>
    <sheet name="Financial Statement" sheetId="1" r:id="rId1"/>
    <sheet name="Assets &amp; Liabilities" sheetId="2" r:id="rId2"/>
    <sheet name="Petty Cash" sheetId="7" r:id="rId3"/>
    <sheet name="Yearly Budget-Planned Expenses" sheetId="8" r:id="rId4"/>
    <sheet name="O Day Budget" sheetId="3" r:id="rId5"/>
    <sheet name="Ball Budget" sheetId="4" r:id="rId6"/>
    <sheet name="Freshers Welcome Budget" sheetId="6" r:id="rId7"/>
    <sheet name="BBQ Budget" sheetId="5"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8" l="1"/>
  <c r="M20" i="8" s="1"/>
  <c r="L16" i="8"/>
  <c r="L20" i="8" s="1"/>
  <c r="K16" i="8"/>
  <c r="K20" i="8" s="1"/>
  <c r="J16" i="8"/>
  <c r="J20" i="8" s="1"/>
  <c r="I16" i="8"/>
  <c r="I20" i="8" s="1"/>
  <c r="H16" i="8"/>
  <c r="H20" i="8" s="1"/>
  <c r="G16" i="8"/>
  <c r="G20" i="8" s="1"/>
  <c r="F16" i="8"/>
  <c r="F20" i="8" s="1"/>
  <c r="E16" i="8"/>
  <c r="E20" i="8" s="1"/>
  <c r="D16" i="8"/>
  <c r="D20" i="8" s="1"/>
  <c r="C16" i="8"/>
  <c r="C20" i="8" s="1"/>
  <c r="B16" i="8"/>
  <c r="B20" i="8" s="1"/>
  <c r="N15" i="8"/>
  <c r="N14" i="8"/>
  <c r="N13" i="8"/>
  <c r="N12" i="8"/>
  <c r="N11" i="8"/>
  <c r="N10" i="8"/>
  <c r="M7" i="8"/>
  <c r="M19" i="8" s="1"/>
  <c r="L7" i="8"/>
  <c r="L19" i="8" s="1"/>
  <c r="K7" i="8"/>
  <c r="K19" i="8" s="1"/>
  <c r="J7" i="8"/>
  <c r="J19" i="8" s="1"/>
  <c r="I7" i="8"/>
  <c r="I19" i="8" s="1"/>
  <c r="H7" i="8"/>
  <c r="H19" i="8" s="1"/>
  <c r="G7" i="8"/>
  <c r="G19" i="8" s="1"/>
  <c r="F7" i="8"/>
  <c r="F19" i="8" s="1"/>
  <c r="E7" i="8"/>
  <c r="E19" i="8" s="1"/>
  <c r="D7" i="8"/>
  <c r="D19" i="8" s="1"/>
  <c r="C7" i="8"/>
  <c r="C19" i="8" s="1"/>
  <c r="B7" i="8"/>
  <c r="B19" i="8" s="1"/>
  <c r="N6" i="8"/>
  <c r="N7" i="8" s="1"/>
  <c r="N16" i="8" l="1"/>
  <c r="N20" i="8"/>
  <c r="B21" i="8"/>
  <c r="C21" i="8" s="1"/>
  <c r="D21" i="8" s="1"/>
  <c r="E21" i="8" s="1"/>
  <c r="F21" i="8" s="1"/>
  <c r="G21" i="8" s="1"/>
  <c r="H21" i="8" s="1"/>
  <c r="I21" i="8" s="1"/>
  <c r="J21" i="8" s="1"/>
  <c r="K21" i="8" s="1"/>
  <c r="L21" i="8" s="1"/>
  <c r="M21" i="8" s="1"/>
  <c r="N19" i="8"/>
  <c r="D11" i="1" l="1"/>
  <c r="D12" i="1"/>
  <c r="D13" i="1"/>
  <c r="D14" i="1"/>
  <c r="D15" i="1"/>
  <c r="D16" i="1"/>
  <c r="D17" i="1"/>
  <c r="D19" i="1"/>
  <c r="D20" i="1"/>
  <c r="D21" i="1"/>
  <c r="G30" i="7"/>
  <c r="F30" i="7"/>
  <c r="H29" i="7"/>
  <c r="H28" i="7"/>
  <c r="H27" i="7"/>
  <c r="H26" i="7"/>
  <c r="H25" i="7"/>
  <c r="H24" i="7"/>
  <c r="H23" i="7"/>
  <c r="H22" i="7"/>
  <c r="H21" i="7"/>
  <c r="H20" i="7"/>
  <c r="H19" i="7"/>
  <c r="H18" i="7"/>
  <c r="H17" i="7"/>
  <c r="H16" i="7"/>
  <c r="H15" i="7"/>
  <c r="H14" i="7"/>
  <c r="H8" i="7"/>
  <c r="H9" i="7" s="1"/>
  <c r="H10" i="7" s="1"/>
  <c r="H11" i="7" s="1"/>
  <c r="H12" i="7" s="1"/>
  <c r="H13" i="7" s="1"/>
  <c r="H30" i="7" l="1"/>
  <c r="B22" i="1"/>
  <c r="H32" i="7" l="1"/>
  <c r="B7" i="1"/>
  <c r="C22" i="1"/>
  <c r="D22" i="1" s="1"/>
  <c r="B5" i="2" s="1"/>
  <c r="D10" i="1"/>
  <c r="C17" i="5" l="1"/>
  <c r="B17" i="5"/>
  <c r="C9" i="5"/>
  <c r="C18" i="5" s="1"/>
  <c r="B9" i="5"/>
  <c r="B18" i="5" s="1"/>
  <c r="C17" i="6"/>
  <c r="B17" i="6"/>
  <c r="C9" i="6"/>
  <c r="C18" i="6" s="1"/>
  <c r="B9" i="6"/>
  <c r="B18" i="6" s="1"/>
  <c r="C17" i="4"/>
  <c r="B17" i="4"/>
  <c r="C9" i="4"/>
  <c r="B9" i="4"/>
  <c r="C13" i="3"/>
  <c r="C9" i="3"/>
  <c r="C14" i="3" s="1"/>
  <c r="B13" i="3"/>
  <c r="B9" i="3"/>
  <c r="B18" i="4" l="1"/>
  <c r="C18" i="4"/>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9" authorId="0" shapeId="0" xr:uid="{00000000-0006-0000-0000-000001000000}">
      <text>
        <r>
          <rPr>
            <sz val="9"/>
            <color indexed="81"/>
            <rFont val="Tahoma"/>
            <family val="2"/>
          </rPr>
          <t>For events - List events separately and include name of each event.
For sponsorship or grants - please list sponsor name and what it was for.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100-000001000000}">
      <text>
        <r>
          <rPr>
            <sz val="9"/>
            <color indexed="81"/>
            <rFont val="Tahoma"/>
            <family val="2"/>
          </rPr>
          <t>**Ensure all receipts are saved electonically for auditing purposes**</t>
        </r>
      </text>
    </comment>
    <comment ref="A13" authorId="0" shapeId="0" xr:uid="{00000000-0006-0000-0100-000002000000}">
      <text>
        <r>
          <rPr>
            <sz val="9"/>
            <color indexed="81"/>
            <rFont val="Tahoma"/>
            <family val="2"/>
          </rPr>
          <t>Examples of liabilities include loans (clubs should not have any), outstanding bills, negative bank/petty cash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B1" authorId="0" shapeId="0" xr:uid="{00000000-0006-0000-0200-000001000000}">
      <text>
        <r>
          <rPr>
            <sz val="9"/>
            <color indexed="81"/>
            <rFont val="Tahoma"/>
            <family val="2"/>
          </rPr>
          <t xml:space="preserve">If your club handles cash, document your cash transactions in a petty cash journal/logbook such as this. If you do this on paper during events such as O-Day, ensure that this is copied into this online version as soon as possible. Make sure your paper journal and online journal match
</t>
        </r>
      </text>
    </comment>
    <comment ref="G32" authorId="0" shapeId="0" xr:uid="{00000000-0006-0000-0200-000002000000}">
      <text>
        <r>
          <rPr>
            <sz val="9"/>
            <color indexed="81"/>
            <rFont val="Tahoma"/>
            <family val="2"/>
          </rPr>
          <t xml:space="preserve">Balance in the total listed on this spreadsheet as per cell H30
</t>
        </r>
      </text>
    </comment>
    <comment ref="G33" authorId="0" shapeId="0" xr:uid="{00000000-0006-0000-0200-000003000000}">
      <text>
        <r>
          <rPr>
            <sz val="9"/>
            <color indexed="81"/>
            <rFont val="Tahoma"/>
            <family val="2"/>
          </rPr>
          <t xml:space="preserve">Count the cash in your petty cash tin and add the amount counted here.  
</t>
        </r>
      </text>
    </comment>
    <comment ref="G34" authorId="0" shapeId="0" xr:uid="{00000000-0006-0000-0200-000004000000}">
      <text>
        <r>
          <rPr>
            <sz val="9"/>
            <color indexed="81"/>
            <rFont val="Tahoma"/>
            <family val="2"/>
          </rPr>
          <t xml:space="preserve">What is the difference between your final balance and cash in hand (cash in tin)
</t>
        </r>
      </text>
    </comment>
    <comment ref="H34" authorId="0" shapeId="0" xr:uid="{00000000-0006-0000-0200-000005000000}">
      <text>
        <r>
          <rPr>
            <sz val="9"/>
            <color indexed="81"/>
            <rFont val="Tahoma"/>
            <family val="2"/>
          </rPr>
          <t xml:space="preserve">This means that $5 went missing from the petty cash tin or is was not recorded correctly. To avoid this, we recommend that regular petty cash checks are made.
</t>
        </r>
      </text>
    </comment>
    <comment ref="G35" authorId="0" shapeId="0" xr:uid="{00000000-0006-0000-0200-000006000000}">
      <text>
        <r>
          <rPr>
            <sz val="9"/>
            <color indexed="81"/>
            <rFont val="Tahoma"/>
            <family val="2"/>
          </rPr>
          <t xml:space="preserve">This means - Funds taken from club bank account to top up the petty cash tin
</t>
        </r>
      </text>
    </comment>
    <comment ref="G36" authorId="0" shapeId="0" xr:uid="{00000000-0006-0000-0200-000007000000}">
      <text>
        <r>
          <rPr>
            <sz val="9"/>
            <color indexed="81"/>
            <rFont val="Tahoma"/>
            <family val="2"/>
          </rPr>
          <t>Balance of petty cash tin brought froward from last reporting period.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300-000001000000}">
      <text>
        <r>
          <rPr>
            <sz val="9"/>
            <color indexed="81"/>
            <rFont val="Tahoma"/>
            <family val="2"/>
          </rPr>
          <t>It's always a good idea to plan ahead for the year when it come to bills, and event planning. The Guild's financial counsellor recommends that you use this template to assist with planning ahead and to give yourself a snapshot of what to expect for the year to come.</t>
        </r>
      </text>
    </comment>
    <comment ref="A21" authorId="0" shapeId="0" xr:uid="{00000000-0006-0000-0300-000002000000}">
      <text>
        <r>
          <rPr>
            <sz val="9"/>
            <color indexed="81"/>
            <rFont val="Tahoma"/>
            <family val="2"/>
          </rPr>
          <t xml:space="preserve">
Cells in this row will turn red if you are expected to run UNDER budget.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400-000001000000}">
      <text>
        <r>
          <rPr>
            <sz val="9"/>
            <color indexed="81"/>
            <rFont val="Tahoma"/>
            <family val="2"/>
          </rPr>
          <t xml:space="preserve">It's a good idea to make a budget when planning any event. This will ensure that you have considered all possible costs before committing to your event plan.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500-000001000000}">
      <text>
        <r>
          <rPr>
            <sz val="9"/>
            <color indexed="81"/>
            <rFont val="Tahoma"/>
            <family val="2"/>
          </rPr>
          <t xml:space="preserve">It's a good idea to make a budget when planning any event. This will ensure that you have considered all possible costs before committing to your event plan. 
The Guild will request to see your budget plan for HIGH SCALE events (such as a Ball) when you submit your EMP.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600-000001000000}">
      <text>
        <r>
          <rPr>
            <sz val="9"/>
            <color indexed="81"/>
            <rFont val="Tahoma"/>
            <family val="2"/>
          </rPr>
          <t>It's a good idea to make a budget when planning any event. This will ensure that you have considered all possible costs before committing to your event plan.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700-000001000000}">
      <text>
        <r>
          <rPr>
            <sz val="9"/>
            <color indexed="81"/>
            <rFont val="Tahoma"/>
            <family val="2"/>
          </rPr>
          <t xml:space="preserve">It's a good idea to make a budget when planning any event. This will ensure that you have considered all possible costs before committing to your event plan.
</t>
        </r>
      </text>
    </comment>
  </commentList>
</comments>
</file>

<file path=xl/sharedStrings.xml><?xml version="1.0" encoding="utf-8"?>
<sst xmlns="http://schemas.openxmlformats.org/spreadsheetml/2006/main" count="192" uniqueCount="124">
  <si>
    <t>INSERT CLUB NAME HERE</t>
  </si>
  <si>
    <t>STATEMENT OF INCOME AND EXPENDITURE FOR YEAR ENDING XXXX</t>
  </si>
  <si>
    <t>INCOME</t>
  </si>
  <si>
    <t>CLUB FINANCIAL STATEMENT</t>
  </si>
  <si>
    <t>Membership/affiliations</t>
  </si>
  <si>
    <t>Bank interest</t>
  </si>
  <si>
    <t>Donations</t>
  </si>
  <si>
    <t>TOTAL</t>
  </si>
  <si>
    <t>EXPENDITURE</t>
  </si>
  <si>
    <t>SURPLUS (DEFICIT)</t>
  </si>
  <si>
    <t>Guild Sponsorship Grant - Oday stall decorations</t>
  </si>
  <si>
    <t>O Day Stall Decorations</t>
  </si>
  <si>
    <t xml:space="preserve">Guild Sponsorship Grant - Ball Venue Hire </t>
  </si>
  <si>
    <t>Ticket Sales - Freshers Welcome</t>
  </si>
  <si>
    <t>DATE PURCHASED</t>
  </si>
  <si>
    <t>ITEM USE</t>
  </si>
  <si>
    <t>NOTES</t>
  </si>
  <si>
    <t>Portables PA Speakers</t>
  </si>
  <si>
    <t>Club Events</t>
  </si>
  <si>
    <t>Received funds from Guild Sponsorship Grant cover full cost</t>
  </si>
  <si>
    <t>Samsung Galaxy Tablet</t>
  </si>
  <si>
    <t>Membership Sign-ups</t>
  </si>
  <si>
    <t>Paid with club funds</t>
  </si>
  <si>
    <t>BUDGET</t>
  </si>
  <si>
    <t>ACTUAL</t>
  </si>
  <si>
    <t>XXX BUDGET</t>
  </si>
  <si>
    <t>ASSETS</t>
  </si>
  <si>
    <t>LIABILITIES</t>
  </si>
  <si>
    <t>Income</t>
  </si>
  <si>
    <t>Expenditure</t>
  </si>
  <si>
    <t>Item/Event</t>
  </si>
  <si>
    <t>Ball</t>
  </si>
  <si>
    <r>
      <t xml:space="preserve">Sponsorship from </t>
    </r>
    <r>
      <rPr>
        <i/>
        <sz val="11"/>
        <color theme="1"/>
        <rFont val="Calibri"/>
        <family val="2"/>
        <scheme val="minor"/>
      </rPr>
      <t>[list sponsor here]</t>
    </r>
    <r>
      <rPr>
        <sz val="11"/>
        <color theme="1"/>
        <rFont val="Calibri"/>
        <family val="2"/>
        <scheme val="minor"/>
      </rPr>
      <t xml:space="preserve"> - Ball contirubtion</t>
    </r>
  </si>
  <si>
    <t>Drinks (Bar takings) - Freshers Welcome</t>
  </si>
  <si>
    <t>BALL BUDGET</t>
  </si>
  <si>
    <t>PETTY CASH LOG</t>
  </si>
  <si>
    <t>REPORTING PERIOD</t>
  </si>
  <si>
    <t>FROM</t>
  </si>
  <si>
    <t>TO</t>
  </si>
  <si>
    <t>DATE</t>
  </si>
  <si>
    <t>PAID TO /
RECEIVED FROM</t>
  </si>
  <si>
    <t>PURPOSE</t>
  </si>
  <si>
    <t>√</t>
  </si>
  <si>
    <t>CASH
OUT</t>
  </si>
  <si>
    <t>CASH
IN</t>
  </si>
  <si>
    <t>BALANCE</t>
  </si>
  <si>
    <t>BEGINNING BALANCE</t>
  </si>
  <si>
    <t>PETTY CASH RECONCILIATION</t>
  </si>
  <si>
    <t>FINAL BALANCE</t>
  </si>
  <si>
    <t>CASH ON HAND</t>
  </si>
  <si>
    <t>DIFFERENCE</t>
  </si>
  <si>
    <t>PETTY CASH REIMBURSEMENT</t>
  </si>
  <si>
    <t>BALANCE FORWARD</t>
  </si>
  <si>
    <t>[ Club Name ]</t>
  </si>
  <si>
    <t>APPROVED 
BY</t>
  </si>
  <si>
    <t>Janelle Stone</t>
  </si>
  <si>
    <t>Water for O Day</t>
  </si>
  <si>
    <t>Water bottles for O Day</t>
  </si>
  <si>
    <t>Sarah Thorne - Treasurer</t>
  </si>
  <si>
    <t>Brad Smith</t>
  </si>
  <si>
    <t>O Day Membership Sign-up</t>
  </si>
  <si>
    <t>Kyle Wills - Secretary</t>
  </si>
  <si>
    <t>Cash out for Petty Cash Tin</t>
  </si>
  <si>
    <t>Danielle Joy - Club Events Officer</t>
  </si>
  <si>
    <t>Petty Cash - Current tin balance</t>
  </si>
  <si>
    <t>Gary Wills</t>
  </si>
  <si>
    <t>Kylie Jones</t>
  </si>
  <si>
    <t>Hannah Baines</t>
  </si>
  <si>
    <t>Guild Diary Vouchers - reimbursment</t>
  </si>
  <si>
    <t>Petty Cash Top Up</t>
  </si>
  <si>
    <t>Sarah Thorne - Treasurer (from Club Bank Account)</t>
  </si>
  <si>
    <t>Hover over cells for further description</t>
  </si>
  <si>
    <t>NA</t>
  </si>
  <si>
    <t>Bank Balance EOY (End of Year)</t>
  </si>
  <si>
    <t>Petty Cash Tin Balance EOY</t>
  </si>
  <si>
    <t>Sem 1 O-DAY BUDGET</t>
  </si>
  <si>
    <r>
      <t xml:space="preserve">
What needs to be on this statement:</t>
    </r>
    <r>
      <rPr>
        <sz val="10"/>
        <color theme="1"/>
        <rFont val="Arial"/>
        <family val="2"/>
      </rPr>
      <t xml:space="preserve"> Financial Statements must show all income and expenditure for each year, with clear explanations of each line item (this should be much more clear than your bank statement). 
Examples of income may include membership fees, Guild Sponsorship Grant, Guild O Day Grant, event ticket sales, club merchandise sales, external sponsorship (list each sponsor individually), etc. Examples of expenditure may include event costs (break down into individual events), equipment purchases, merchandise purchases, Facebook advertising, graphic design costs, etc. 
Please refer to the above financial statement template for more of an idea of what we need to see. Anything shown on your bank statement, and all cash handled needs to be put into this financial statement so that the Guild and your members have a clear view of what incomings and outgoings you have had during the year.
</t>
    </r>
    <r>
      <rPr>
        <b/>
        <sz val="10"/>
        <color rgb="FFFF0000"/>
        <rFont val="Arial"/>
        <family val="2"/>
      </rPr>
      <t>Please remember</t>
    </r>
    <r>
      <rPr>
        <sz val="10"/>
        <color theme="1"/>
        <rFont val="Arial"/>
        <family val="2"/>
      </rPr>
      <t xml:space="preserve"> that your club can be audited at any time, so it is important that this information is kept up-to-date.</t>
    </r>
  </si>
  <si>
    <t>XXXXXX</t>
  </si>
  <si>
    <t xml:space="preserve"> </t>
  </si>
  <si>
    <t>JAN</t>
  </si>
  <si>
    <t>FEB</t>
  </si>
  <si>
    <t>MAR</t>
  </si>
  <si>
    <t>APR</t>
  </si>
  <si>
    <t>MAY</t>
  </si>
  <si>
    <t>JUN</t>
  </si>
  <si>
    <t>JUL</t>
  </si>
  <si>
    <t>AUG</t>
  </si>
  <si>
    <t>SEPT</t>
  </si>
  <si>
    <t>OCT</t>
  </si>
  <si>
    <t>NOV</t>
  </si>
  <si>
    <t>DEC</t>
  </si>
  <si>
    <t>YEAR</t>
  </si>
  <si>
    <t>Jan</t>
  </si>
  <si>
    <t>Feb</t>
  </si>
  <si>
    <t>Mar</t>
  </si>
  <si>
    <t>Apr</t>
  </si>
  <si>
    <t>May</t>
  </si>
  <si>
    <t>Jun</t>
  </si>
  <si>
    <t>Jul</t>
  </si>
  <si>
    <t>Aug</t>
  </si>
  <si>
    <t>Sep</t>
  </si>
  <si>
    <t>Oct</t>
  </si>
  <si>
    <t>Nov</t>
  </si>
  <si>
    <t>Dec</t>
  </si>
  <si>
    <t>Subtotal</t>
  </si>
  <si>
    <t>Expenses</t>
  </si>
  <si>
    <t>Marketing Costs</t>
  </si>
  <si>
    <t>TOTALS</t>
  </si>
  <si>
    <t>Balance</t>
  </si>
  <si>
    <r>
      <rPr>
        <b/>
        <sz val="10"/>
        <color rgb="FFFF0000"/>
        <rFont val="Calibri"/>
        <family val="2"/>
        <scheme val="minor"/>
      </rPr>
      <t>***</t>
    </r>
    <r>
      <rPr>
        <sz val="10"/>
        <color theme="1"/>
        <rFont val="Calibri"/>
        <family val="2"/>
        <scheme val="minor"/>
      </rPr>
      <t>All clubs MUST present this along with their financial statement to their members at their AGM each year for transparency. Following your AGM, this statement is then requested by the Guild along with your AGM minutes. It will also be reviewed during your re-registration EACH year</t>
    </r>
    <r>
      <rPr>
        <b/>
        <sz val="10"/>
        <color rgb="FFFF0000"/>
        <rFont val="Calibri"/>
        <family val="2"/>
        <scheme val="minor"/>
      </rPr>
      <t>***</t>
    </r>
    <r>
      <rPr>
        <sz val="10"/>
        <color theme="1"/>
        <rFont val="Calibri"/>
        <family val="2"/>
        <scheme val="minor"/>
      </rPr>
      <t>.</t>
    </r>
  </si>
  <si>
    <r>
      <rPr>
        <b/>
        <sz val="10"/>
        <color rgb="FFFF0000"/>
        <rFont val="Calibri"/>
        <family val="2"/>
        <scheme val="minor"/>
      </rPr>
      <t>***</t>
    </r>
    <r>
      <rPr>
        <sz val="10"/>
        <color theme="1"/>
        <rFont val="Calibri"/>
        <family val="2"/>
        <scheme val="minor"/>
      </rPr>
      <t>All clubs MUST present a financial statement, assets and liabilities records to their members at their AGM each year for transparency. Following your AGM, this statement is then requested by the Guild along with your AGM minutes. It will also be reviewed during your re-registration EACH year</t>
    </r>
    <r>
      <rPr>
        <b/>
        <sz val="10"/>
        <color rgb="FFFF0000"/>
        <rFont val="Calibri"/>
        <family val="2"/>
        <scheme val="minor"/>
      </rPr>
      <t>***</t>
    </r>
    <r>
      <rPr>
        <sz val="10"/>
        <color theme="1"/>
        <rFont val="Calibri"/>
        <family val="2"/>
        <scheme val="minor"/>
      </rPr>
      <t>.</t>
    </r>
  </si>
  <si>
    <t>ITEM / DESCRIPTION</t>
  </si>
  <si>
    <t>AMOUNT</t>
  </si>
  <si>
    <t>AMOUNT OWED/OUTSTANDING</t>
  </si>
  <si>
    <t>DUE DATE</t>
  </si>
  <si>
    <t>O-Day Supplies</t>
  </si>
  <si>
    <t>DJ Equipment Lease</t>
  </si>
  <si>
    <t>Off-campus venue hire</t>
  </si>
  <si>
    <t>Freshers Welcome Event</t>
  </si>
  <si>
    <t>DETAILED EXPENSE ESTIMATES 2018 (Yearly budget)</t>
  </si>
  <si>
    <t>Ball ticket sales</t>
  </si>
  <si>
    <t>Surplus: Left over funds</t>
  </si>
  <si>
    <t>Deficit: Shortfall, negative bank balance</t>
  </si>
  <si>
    <t>Prior Year Surplus/deficit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</si>
</sst>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quot;$&quot;#,##0.00"/>
    <numFmt numFmtId="165" formatCode="m/dd/yy;@"/>
    <numFmt numFmtId="166" formatCode="_(* #,##0.00_);_(* \(#,##0.00\);_(* &quot;-&quot;??_);_(@_)"/>
    <numFmt numFmtId="167" formatCode="dd/mm/yy;@"/>
    <numFmt numFmtId="168" formatCode="&quot;$&quot;#,##0"/>
    <numFmt numFmtId="169" formatCode="&quot;$&quot;#,##0;[Red]&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i/>
      <sz val="11"/>
      <color theme="1"/>
      <name val="Calibri"/>
      <family val="2"/>
      <scheme val="minor"/>
    </font>
    <font>
      <b/>
      <sz val="10"/>
      <color theme="1"/>
      <name val="Arial"/>
      <family val="2"/>
    </font>
    <font>
      <sz val="10"/>
      <color theme="1"/>
      <name val="Arial"/>
      <family val="2"/>
    </font>
    <font>
      <b/>
      <sz val="10"/>
      <color rgb="FFFF0000"/>
      <name val="Arial"/>
      <family val="2"/>
    </font>
    <font>
      <u/>
      <sz val="10"/>
      <color indexed="12"/>
      <name val="Arial"/>
      <family val="2"/>
    </font>
    <font>
      <b/>
      <sz val="11"/>
      <name val="Calibri"/>
      <family val="2"/>
      <scheme val="minor"/>
    </font>
    <font>
      <u/>
      <sz val="11"/>
      <color theme="1"/>
      <name val="Calibri"/>
      <family val="2"/>
      <scheme val="minor"/>
    </font>
    <font>
      <sz val="8"/>
      <color theme="1"/>
      <name val="Calibri"/>
      <family val="2"/>
      <scheme val="minor"/>
    </font>
    <font>
      <b/>
      <sz val="11"/>
      <color theme="3"/>
      <name val="Calibri"/>
      <family val="2"/>
      <scheme val="minor"/>
    </font>
    <font>
      <sz val="10"/>
      <color theme="1"/>
      <name val="Calibri"/>
      <family val="2"/>
      <scheme val="minor"/>
    </font>
    <font>
      <b/>
      <sz val="10"/>
      <color rgb="FFFF0000"/>
      <name val="Calibri"/>
      <family val="2"/>
      <scheme val="minor"/>
    </font>
    <font>
      <b/>
      <sz val="14"/>
      <color theme="0"/>
      <name val="Calibri Light"/>
      <family val="2"/>
      <scheme val="major"/>
    </font>
    <font>
      <b/>
      <sz val="10"/>
      <color theme="0"/>
      <name val="Calibri Light"/>
      <family val="2"/>
      <scheme val="major"/>
    </font>
    <font>
      <b/>
      <sz val="14"/>
      <name val="Calibri"/>
      <family val="2"/>
      <scheme val="minor"/>
    </font>
    <font>
      <sz val="9"/>
      <name val="Calibri"/>
      <family val="2"/>
      <scheme val="minor"/>
    </font>
    <font>
      <sz val="16"/>
      <name val="Calibri"/>
      <family val="2"/>
      <scheme val="minor"/>
    </font>
    <font>
      <sz val="11"/>
      <name val="Calibri"/>
      <family val="2"/>
      <scheme val="minor"/>
    </font>
    <font>
      <b/>
      <sz val="13"/>
      <name val="Calibri Light"/>
      <family val="2"/>
      <scheme val="major"/>
    </font>
    <font>
      <sz val="14"/>
      <name val="Calibri"/>
      <family val="2"/>
      <scheme val="minor"/>
    </font>
    <font>
      <b/>
      <sz val="10"/>
      <name val="Calibri"/>
      <family val="2"/>
      <scheme val="minor"/>
    </font>
    <font>
      <sz val="10"/>
      <name val="Calibri"/>
      <family val="2"/>
      <scheme val="minor"/>
    </font>
    <font>
      <b/>
      <sz val="9"/>
      <name val="Calibri"/>
      <family val="2"/>
      <scheme val="minor"/>
    </font>
    <font>
      <b/>
      <sz val="16"/>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D9D9FF"/>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rgb="FFE6DAEA"/>
        <bgColor indexed="64"/>
      </patternFill>
    </fill>
  </fills>
  <borders count="20">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4" tint="0.39997558519241921"/>
      </bottom>
      <diagonal/>
    </border>
    <border>
      <left/>
      <right/>
      <top/>
      <bottom style="medium">
        <color indexed="64"/>
      </bottom>
      <diagonal/>
    </border>
    <border>
      <left style="medium">
        <color theme="6" tint="0.39997558519241921"/>
      </left>
      <right/>
      <top/>
      <bottom style="medium">
        <color theme="6" tint="0.39997558519241921"/>
      </bottom>
      <diagonal/>
    </border>
    <border>
      <left/>
      <right/>
      <top/>
      <bottom style="medium">
        <color theme="6" tint="0.39997558519241921"/>
      </bottom>
      <diagonal/>
    </border>
    <border>
      <left style="medium">
        <color theme="6" tint="0.39997558519241921"/>
      </left>
      <right style="medium">
        <color theme="6" tint="0.39997558519241921"/>
      </right>
      <top style="medium">
        <color theme="6" tint="0.39997558519241921"/>
      </top>
      <bottom/>
      <diagonal/>
    </border>
    <border>
      <left style="medium">
        <color indexed="64"/>
      </left>
      <right style="medium">
        <color theme="6" tint="0.39997558519241921"/>
      </right>
      <top style="medium">
        <color indexed="64"/>
      </top>
      <bottom style="medium">
        <color indexed="64"/>
      </bottom>
      <diagonal/>
    </border>
    <border>
      <left style="medium">
        <color theme="6" tint="0.39997558519241921"/>
      </left>
      <right style="medium">
        <color theme="6" tint="0.39997558519241921"/>
      </right>
      <top style="medium">
        <color indexed="64"/>
      </top>
      <bottom style="medium">
        <color indexed="64"/>
      </bottom>
      <diagonal/>
    </border>
    <border>
      <left style="medium">
        <color theme="6" tint="0.39997558519241921"/>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12" applyNumberFormat="0" applyFill="0" applyAlignment="0" applyProtection="0"/>
    <xf numFmtId="0" fontId="12" fillId="0" borderId="0" applyNumberFormat="0" applyFill="0" applyBorder="0" applyAlignment="0" applyProtection="0"/>
  </cellStyleXfs>
  <cellXfs count="117">
    <xf numFmtId="0" fontId="0" fillId="0" borderId="0" xfId="0"/>
    <xf numFmtId="44" fontId="0" fillId="0" borderId="0" xfId="1" applyFont="1"/>
    <xf numFmtId="0" fontId="2" fillId="0" borderId="0" xfId="0" applyFont="1"/>
    <xf numFmtId="44" fontId="2" fillId="0" borderId="1" xfId="1" applyFont="1" applyBorder="1"/>
    <xf numFmtId="0" fontId="2" fillId="3" borderId="0" xfId="0" applyFont="1" applyFill="1"/>
    <xf numFmtId="164" fontId="0" fillId="0" borderId="0" xfId="1" applyNumberFormat="1" applyFont="1"/>
    <xf numFmtId="44" fontId="2" fillId="3" borderId="0" xfId="1" applyFont="1" applyFill="1"/>
    <xf numFmtId="0" fontId="2" fillId="0" borderId="0" xfId="0" applyFont="1" applyFill="1"/>
    <xf numFmtId="44" fontId="2" fillId="0" borderId="0" xfId="1" applyFont="1" applyFill="1"/>
    <xf numFmtId="0" fontId="0" fillId="5" borderId="0" xfId="0" applyFill="1"/>
    <xf numFmtId="44" fontId="0" fillId="5" borderId="0" xfId="1" applyFont="1" applyFill="1"/>
    <xf numFmtId="44" fontId="2" fillId="5" borderId="1" xfId="1" applyFont="1" applyFill="1" applyBorder="1"/>
    <xf numFmtId="0" fontId="2" fillId="0" borderId="5" xfId="0" applyFont="1" applyBorder="1"/>
    <xf numFmtId="164" fontId="2" fillId="3" borderId="1" xfId="1" applyNumberFormat="1" applyFont="1" applyFill="1" applyBorder="1"/>
    <xf numFmtId="0" fontId="0" fillId="0" borderId="0" xfId="0" applyFont="1"/>
    <xf numFmtId="0" fontId="10" fillId="0" borderId="0" xfId="3" applyFont="1" applyFill="1" applyBorder="1" applyAlignment="1" applyProtection="1"/>
    <xf numFmtId="0" fontId="0" fillId="0" borderId="0" xfId="0" applyFont="1" applyAlignment="1">
      <alignment vertical="center"/>
    </xf>
    <xf numFmtId="0" fontId="2" fillId="0" borderId="0" xfId="0" applyFont="1" applyAlignment="1">
      <alignment horizontal="right" vertical="center" inden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right" indent="1"/>
    </xf>
    <xf numFmtId="165" fontId="0" fillId="6" borderId="0" xfId="0" applyNumberFormat="1" applyFont="1" applyFill="1" applyBorder="1" applyAlignment="1">
      <alignment horizontal="center" vertical="center"/>
    </xf>
    <xf numFmtId="0" fontId="0" fillId="6" borderId="0" xfId="0" applyFont="1" applyFill="1" applyBorder="1" applyAlignment="1">
      <alignment horizontal="left" vertical="center" indent="1"/>
    </xf>
    <xf numFmtId="0" fontId="0" fillId="6" borderId="0" xfId="0" applyFont="1" applyFill="1" applyBorder="1" applyAlignment="1">
      <alignment vertical="center"/>
    </xf>
    <xf numFmtId="0" fontId="0" fillId="6" borderId="0" xfId="0" applyFont="1" applyFill="1" applyBorder="1" applyAlignment="1">
      <alignment horizontal="center" vertical="center"/>
    </xf>
    <xf numFmtId="43" fontId="0" fillId="6" borderId="0" xfId="2" applyFont="1" applyFill="1" applyBorder="1" applyAlignment="1">
      <alignment horizontal="right" vertical="center"/>
    </xf>
    <xf numFmtId="43" fontId="0" fillId="0" borderId="0" xfId="2" applyFont="1" applyFill="1" applyBorder="1" applyAlignment="1">
      <alignment horizontal="righ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6" borderId="0" xfId="0" applyFont="1" applyFill="1" applyBorder="1" applyAlignment="1">
      <alignment horizontal="left" vertical="center" wrapText="1"/>
    </xf>
    <xf numFmtId="0" fontId="0" fillId="6" borderId="0" xfId="0" applyFont="1" applyFill="1" applyBorder="1" applyAlignment="1">
      <alignment horizontal="left" vertical="center"/>
    </xf>
    <xf numFmtId="166" fontId="0" fillId="0" borderId="10" xfId="0" applyNumberFormat="1" applyFont="1" applyFill="1" applyBorder="1" applyAlignment="1">
      <alignment horizontal="right" vertical="center"/>
    </xf>
    <xf numFmtId="0" fontId="0" fillId="7" borderId="0" xfId="0" applyFont="1" applyFill="1" applyAlignment="1">
      <alignment horizontal="left" vertical="center" indent="1"/>
    </xf>
    <xf numFmtId="0" fontId="0" fillId="7" borderId="0" xfId="0" applyFont="1" applyFill="1"/>
    <xf numFmtId="0" fontId="0" fillId="7" borderId="0" xfId="0" applyFont="1" applyFill="1" applyAlignment="1">
      <alignment horizontal="right"/>
    </xf>
    <xf numFmtId="0" fontId="2" fillId="7" borderId="0" xfId="0" applyFont="1" applyFill="1" applyAlignment="1">
      <alignment horizontal="right" vertical="center" indent="1"/>
    </xf>
    <xf numFmtId="43" fontId="0" fillId="0" borderId="11" xfId="2" applyFont="1" applyBorder="1" applyAlignment="1">
      <alignment horizontal="right" vertical="center"/>
    </xf>
    <xf numFmtId="43" fontId="0" fillId="3" borderId="0" xfId="2" applyFont="1" applyFill="1" applyBorder="1" applyAlignment="1">
      <alignment horizontal="right" vertical="center"/>
    </xf>
    <xf numFmtId="166" fontId="0" fillId="3" borderId="10" xfId="0" applyNumberFormat="1" applyFont="1" applyFill="1" applyBorder="1" applyAlignment="1">
      <alignment horizontal="right" vertical="center"/>
    </xf>
    <xf numFmtId="43" fontId="0" fillId="5" borderId="0" xfId="2" applyFont="1" applyFill="1" applyBorder="1" applyAlignment="1">
      <alignment horizontal="right" vertical="center"/>
    </xf>
    <xf numFmtId="166" fontId="0" fillId="5" borderId="10" xfId="0" applyNumberFormat="1" applyFont="1" applyFill="1" applyBorder="1" applyAlignment="1">
      <alignment horizontal="right"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3" xfId="0" applyFont="1" applyFill="1" applyBorder="1" applyAlignment="1">
      <alignment horizontal="left" vertical="center" indent="1"/>
    </xf>
    <xf numFmtId="0" fontId="9" fillId="8" borderId="3" xfId="0" applyFont="1" applyFill="1" applyBorder="1" applyAlignment="1">
      <alignment horizontal="left" vertical="center" wrapText="1" indent="1"/>
    </xf>
    <xf numFmtId="0" fontId="9" fillId="8" borderId="3" xfId="0" applyFont="1" applyFill="1" applyBorder="1" applyAlignment="1">
      <alignment vertical="center"/>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xf>
    <xf numFmtId="167" fontId="0" fillId="0" borderId="0" xfId="0" applyNumberFormat="1" applyFont="1" applyFill="1" applyBorder="1" applyAlignment="1">
      <alignment horizontal="center" vertical="center"/>
    </xf>
    <xf numFmtId="44" fontId="0" fillId="3" borderId="0" xfId="1" applyFont="1" applyFill="1"/>
    <xf numFmtId="0" fontId="11" fillId="7" borderId="0" xfId="0" applyFont="1" applyFill="1"/>
    <xf numFmtId="44" fontId="0" fillId="0" borderId="0" xfId="0" applyNumberFormat="1"/>
    <xf numFmtId="0" fontId="0" fillId="0" borderId="0" xfId="0" applyFont="1" applyFill="1" applyAlignment="1">
      <alignment vertical="center" wrapText="1"/>
    </xf>
    <xf numFmtId="43" fontId="0" fillId="10" borderId="11" xfId="2" applyFont="1" applyFill="1" applyBorder="1" applyAlignment="1">
      <alignment horizontal="right" vertical="center"/>
    </xf>
    <xf numFmtId="14" fontId="0" fillId="0" borderId="0" xfId="0" applyNumberFormat="1" applyAlignment="1">
      <alignment horizontal="center"/>
    </xf>
    <xf numFmtId="0" fontId="0" fillId="0" borderId="0" xfId="0" applyAlignment="1">
      <alignment horizontal="center"/>
    </xf>
    <xf numFmtId="0" fontId="2" fillId="5" borderId="0" xfId="0" applyFont="1" applyFill="1"/>
    <xf numFmtId="0" fontId="5" fillId="0" borderId="0" xfId="0" applyFont="1" applyAlignment="1">
      <alignment vertical="top" wrapText="1"/>
    </xf>
    <xf numFmtId="0" fontId="13" fillId="0" borderId="0" xfId="0" applyFont="1" applyFill="1" applyAlignment="1">
      <alignment vertical="center" wrapText="1"/>
    </xf>
    <xf numFmtId="168" fontId="15" fillId="13" borderId="14" xfId="4" applyNumberFormat="1" applyFont="1" applyFill="1" applyBorder="1" applyAlignment="1">
      <alignment horizontal="left" vertical="center" indent="1"/>
    </xf>
    <xf numFmtId="168" fontId="16" fillId="13" borderId="15" xfId="4" applyNumberFormat="1" applyFont="1" applyFill="1" applyBorder="1" applyAlignment="1">
      <alignment vertical="center"/>
    </xf>
    <xf numFmtId="168" fontId="16" fillId="13" borderId="15" xfId="4" applyNumberFormat="1" applyFont="1" applyFill="1" applyBorder="1" applyAlignment="1">
      <alignment horizontal="right" vertical="center"/>
    </xf>
    <xf numFmtId="0" fontId="20" fillId="0" borderId="0" xfId="0" applyFont="1"/>
    <xf numFmtId="0" fontId="19" fillId="0" borderId="0" xfId="0" applyFont="1"/>
    <xf numFmtId="168" fontId="22" fillId="0" borderId="0" xfId="0" applyNumberFormat="1" applyFont="1"/>
    <xf numFmtId="0" fontId="22" fillId="0" borderId="0" xfId="0" applyFont="1"/>
    <xf numFmtId="168" fontId="22" fillId="0" borderId="0" xfId="0" applyNumberFormat="1" applyFont="1" applyBorder="1"/>
    <xf numFmtId="0" fontId="22" fillId="0" borderId="0" xfId="0" applyFont="1" applyBorder="1"/>
    <xf numFmtId="168" fontId="18" fillId="15" borderId="0" xfId="0" applyNumberFormat="1" applyFont="1" applyFill="1" applyBorder="1" applyAlignment="1">
      <alignment horizontal="right" vertical="center"/>
    </xf>
    <xf numFmtId="168" fontId="23" fillId="9" borderId="0" xfId="0" applyNumberFormat="1" applyFont="1" applyFill="1" applyBorder="1" applyAlignment="1">
      <alignment horizontal="left" vertical="center" indent="1"/>
    </xf>
    <xf numFmtId="168" fontId="24" fillId="0" borderId="0" xfId="0" applyNumberFormat="1" applyFont="1" applyAlignment="1">
      <alignment horizontal="right"/>
    </xf>
    <xf numFmtId="168" fontId="23" fillId="0" borderId="0" xfId="0" applyNumberFormat="1" applyFont="1" applyAlignment="1">
      <alignment horizontal="right"/>
    </xf>
    <xf numFmtId="168" fontId="17" fillId="17" borderId="0" xfId="5" applyNumberFormat="1" applyFont="1" applyFill="1" applyBorder="1" applyAlignment="1">
      <alignment horizontal="left" vertical="center" indent="1"/>
    </xf>
    <xf numFmtId="168" fontId="18" fillId="11" borderId="0" xfId="0" applyNumberFormat="1" applyFont="1" applyFill="1" applyBorder="1" applyAlignment="1">
      <alignment horizontal="right" vertical="center"/>
    </xf>
    <xf numFmtId="168" fontId="23" fillId="9" borderId="0" xfId="0" applyNumberFormat="1" applyFont="1" applyFill="1" applyBorder="1" applyAlignment="1">
      <alignment horizontal="left" vertical="center" indent="2"/>
    </xf>
    <xf numFmtId="168" fontId="18" fillId="9" borderId="0" xfId="0" applyNumberFormat="1" applyFont="1" applyFill="1" applyBorder="1" applyAlignment="1">
      <alignment horizontal="right" vertical="center"/>
    </xf>
    <xf numFmtId="168" fontId="25" fillId="9" borderId="16" xfId="0" applyNumberFormat="1" applyFont="1" applyFill="1" applyBorder="1" applyAlignment="1">
      <alignment horizontal="right" vertical="center"/>
    </xf>
    <xf numFmtId="168" fontId="18" fillId="17" borderId="0" xfId="5" applyNumberFormat="1" applyFont="1" applyFill="1" applyBorder="1" applyAlignment="1">
      <alignment horizontal="left" vertical="center" indent="1"/>
    </xf>
    <xf numFmtId="168" fontId="17" fillId="3" borderId="0" xfId="5" applyNumberFormat="1" applyFont="1" applyFill="1" applyBorder="1" applyAlignment="1">
      <alignment horizontal="left" vertical="center" indent="1"/>
    </xf>
    <xf numFmtId="168" fontId="18" fillId="3" borderId="0" xfId="5" applyNumberFormat="1" applyFont="1" applyFill="1" applyBorder="1" applyAlignment="1">
      <alignment horizontal="center" vertical="center"/>
    </xf>
    <xf numFmtId="168" fontId="21" fillId="14" borderId="13" xfId="4" applyNumberFormat="1" applyFont="1" applyFill="1" applyBorder="1" applyAlignment="1">
      <alignment horizontal="left" vertical="center" indent="1"/>
    </xf>
    <xf numFmtId="168" fontId="21" fillId="14" borderId="13" xfId="4" applyNumberFormat="1" applyFont="1" applyFill="1" applyBorder="1" applyAlignment="1">
      <alignment horizontal="center" vertical="center"/>
    </xf>
    <xf numFmtId="168" fontId="23" fillId="18" borderId="0" xfId="0" applyNumberFormat="1" applyFont="1" applyFill="1" applyBorder="1" applyAlignment="1">
      <alignment horizontal="left" vertical="center" indent="1"/>
    </xf>
    <xf numFmtId="168" fontId="23" fillId="18" borderId="0" xfId="0" applyNumberFormat="1" applyFont="1" applyFill="1" applyBorder="1" applyAlignment="1">
      <alignment horizontal="left" vertical="center" indent="2"/>
    </xf>
    <xf numFmtId="0" fontId="2" fillId="2" borderId="2" xfId="0" applyFont="1" applyFill="1" applyBorder="1"/>
    <xf numFmtId="44" fontId="2" fillId="2" borderId="3" xfId="1" applyFont="1" applyFill="1" applyBorder="1"/>
    <xf numFmtId="0" fontId="2" fillId="2" borderId="4" xfId="0" applyFont="1" applyFill="1" applyBorder="1"/>
    <xf numFmtId="0" fontId="0" fillId="12" borderId="2" xfId="0" applyFill="1" applyBorder="1"/>
    <xf numFmtId="44" fontId="0" fillId="12" borderId="4" xfId="1" applyFont="1" applyFill="1" applyBorder="1"/>
    <xf numFmtId="0" fontId="26" fillId="0" borderId="0" xfId="0" applyFont="1" applyFill="1" applyBorder="1" applyAlignment="1">
      <alignment vertical="center"/>
    </xf>
    <xf numFmtId="0" fontId="2" fillId="2" borderId="3" xfId="0" applyFont="1" applyFill="1" applyBorder="1"/>
    <xf numFmtId="0" fontId="0" fillId="3" borderId="0" xfId="0" applyFill="1"/>
    <xf numFmtId="168" fontId="23" fillId="16" borderId="16" xfId="0" applyNumberFormat="1" applyFont="1" applyFill="1" applyBorder="1" applyAlignment="1">
      <alignment horizontal="left" vertical="center" indent="1"/>
    </xf>
    <xf numFmtId="168" fontId="23" fillId="17" borderId="16" xfId="0" applyNumberFormat="1" applyFont="1" applyFill="1" applyBorder="1" applyAlignment="1">
      <alignment horizontal="left" vertical="center" indent="1"/>
    </xf>
    <xf numFmtId="168" fontId="23" fillId="18" borderId="17" xfId="0" applyNumberFormat="1" applyFont="1" applyFill="1" applyBorder="1" applyAlignment="1">
      <alignment horizontal="left" vertical="center" indent="1"/>
    </xf>
    <xf numFmtId="169" fontId="25" fillId="9" borderId="18" xfId="0" applyNumberFormat="1" applyFont="1" applyFill="1" applyBorder="1" applyAlignment="1">
      <alignment horizontal="right" vertical="center"/>
    </xf>
    <xf numFmtId="168" fontId="25" fillId="9" borderId="19" xfId="0" applyNumberFormat="1" applyFont="1" applyFill="1" applyBorder="1" applyAlignment="1">
      <alignment horizontal="right" vertical="center"/>
    </xf>
    <xf numFmtId="0" fontId="19" fillId="0" borderId="0" xfId="0" applyFont="1" applyAlignment="1">
      <alignment horizontal="center"/>
    </xf>
    <xf numFmtId="44" fontId="2" fillId="5" borderId="0" xfId="1" applyFont="1" applyFill="1"/>
    <xf numFmtId="0" fontId="2" fillId="0" borderId="0" xfId="0" applyFont="1" applyAlignment="1">
      <alignment horizontal="center"/>
    </xf>
    <xf numFmtId="0" fontId="0" fillId="19" borderId="2" xfId="0" applyFont="1" applyFill="1" applyBorder="1" applyAlignment="1">
      <alignment horizontal="left"/>
    </xf>
    <xf numFmtId="0" fontId="2" fillId="19" borderId="3" xfId="0" applyFont="1" applyFill="1" applyBorder="1" applyAlignment="1">
      <alignment horizontal="center"/>
    </xf>
    <xf numFmtId="44" fontId="0" fillId="19" borderId="4" xfId="0" applyNumberFormat="1" applyFont="1" applyFill="1" applyBorder="1" applyAlignment="1">
      <alignment horizontal="center"/>
    </xf>
    <xf numFmtId="0" fontId="13" fillId="0" borderId="0" xfId="0" applyFont="1" applyFill="1" applyAlignment="1">
      <alignment vertical="center"/>
    </xf>
    <xf numFmtId="164" fontId="0" fillId="19" borderId="6" xfId="0" applyNumberFormat="1" applyFill="1" applyBorder="1"/>
    <xf numFmtId="0" fontId="2" fillId="0" borderId="0" xfId="0" applyFont="1" applyAlignment="1">
      <alignment horizontal="center"/>
    </xf>
    <xf numFmtId="0" fontId="5" fillId="2" borderId="0" xfId="0" applyFont="1" applyFill="1" applyAlignment="1">
      <alignment horizontal="left" vertical="top" wrapText="1"/>
    </xf>
    <xf numFmtId="0" fontId="13" fillId="10" borderId="0" xfId="0" applyFont="1" applyFill="1" applyAlignment="1">
      <alignment horizontal="center" vertical="center" wrapText="1"/>
    </xf>
    <xf numFmtId="0" fontId="26" fillId="0" borderId="0" xfId="0" applyFont="1" applyAlignment="1">
      <alignment horizontal="left"/>
    </xf>
    <xf numFmtId="0" fontId="0" fillId="0" borderId="7" xfId="0" applyFont="1" applyBorder="1" applyAlignment="1">
      <alignment horizontal="center" vertical="top"/>
    </xf>
    <xf numFmtId="14" fontId="2" fillId="7" borderId="8" xfId="0" applyNumberFormat="1" applyFont="1" applyFill="1" applyBorder="1" applyAlignment="1">
      <alignment horizontal="center" vertical="center"/>
    </xf>
    <xf numFmtId="14" fontId="2" fillId="7" borderId="9" xfId="0" applyNumberFormat="1" applyFont="1" applyFill="1" applyBorder="1" applyAlignment="1">
      <alignment horizontal="center" vertical="center"/>
    </xf>
    <xf numFmtId="0" fontId="0" fillId="4" borderId="0" xfId="0" applyFont="1" applyFill="1" applyAlignment="1">
      <alignment horizontal="center" vertical="center" wrapText="1"/>
    </xf>
    <xf numFmtId="0" fontId="20" fillId="0" borderId="0" xfId="0" applyFont="1"/>
    <xf numFmtId="168" fontId="23" fillId="0" borderId="0" xfId="0" applyNumberFormat="1" applyFont="1" applyBorder="1" applyAlignment="1">
      <alignment horizontal="center"/>
    </xf>
    <xf numFmtId="0" fontId="19" fillId="0" borderId="0" xfId="0" applyFont="1" applyAlignment="1">
      <alignment horizontal="center"/>
    </xf>
  </cellXfs>
  <cellStyles count="6">
    <cellStyle name="Comma" xfId="2" builtinId="3"/>
    <cellStyle name="Currency" xfId="1" builtinId="4"/>
    <cellStyle name="Heading 3" xfId="4" builtinId="18"/>
    <cellStyle name="Heading 4" xfId="5" builtinId="19"/>
    <cellStyle name="Hyperlink" xfId="3" builtinId="8"/>
    <cellStyle name="Normal" xfId="0" builtinId="0"/>
  </cellStyles>
  <dxfs count="94">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i val="0"/>
        <strike val="0"/>
        <condense val="0"/>
        <extend val="0"/>
        <outline val="0"/>
        <shadow val="0"/>
        <u val="none"/>
        <vertAlign val="baseline"/>
        <sz val="10"/>
        <color auto="1"/>
        <name val="Calibri"/>
        <scheme val="minor"/>
      </font>
      <numFmt numFmtId="168" formatCode="&quot;$&quot;#,##0"/>
      <fill>
        <patternFill patternType="solid">
          <fgColor indexed="64"/>
          <bgColor theme="6" tint="0.79998168889431442"/>
        </patternFill>
      </fill>
      <alignment horizontal="left" vertical="center" textRotation="0" wrapText="0" indent="1" justifyLastLine="0" shrinkToFit="0" readingOrder="0"/>
      <border diagonalUp="0" diagonalDown="0" outline="0">
        <left/>
        <right/>
        <top/>
        <bottom/>
      </border>
    </dxf>
    <dxf>
      <font>
        <b/>
        <strike val="0"/>
        <outline val="0"/>
        <shadow val="0"/>
        <u val="none"/>
        <vertAlign val="baseline"/>
        <sz val="10"/>
        <color auto="1"/>
        <name val="Calibri"/>
        <scheme val="minor"/>
      </font>
      <numFmt numFmtId="168" formatCode="&quot;$&quot;#,##0"/>
      <fill>
        <patternFill patternType="solid">
          <fgColor indexed="64"/>
          <bgColor theme="0" tint="-0.499984740745262"/>
        </patternFill>
      </fill>
    </dxf>
    <dxf>
      <font>
        <strike val="0"/>
        <outline val="0"/>
        <shadow val="0"/>
        <u val="none"/>
        <vertAlign val="baseline"/>
        <color auto="1"/>
      </font>
      <numFmt numFmtId="168" formatCode="&quot;$&quot;#,##0"/>
    </dxf>
    <dxf>
      <font>
        <strike val="0"/>
        <outline val="0"/>
        <shadow val="0"/>
        <u val="none"/>
        <vertAlign val="baseline"/>
        <color auto="1"/>
      </font>
      <numFmt numFmtId="168" formatCode="&quot;$&quot;#,##0"/>
    </dxf>
    <dxf>
      <font>
        <strike val="0"/>
        <outline val="0"/>
        <shadow val="0"/>
        <u val="none"/>
        <vertAlign val="baseline"/>
        <color auto="1"/>
        <name val="Calibri"/>
        <scheme val="minor"/>
      </font>
      <numFmt numFmtId="168" formatCode="&quot;$&quot;#,##0"/>
      <fill>
        <patternFill patternType="solid">
          <fgColor indexed="64"/>
          <bgColor theme="9" tint="0.79998168889431442"/>
        </patternFill>
      </fill>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7999816888943144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68" formatCode="&quot;$&quot;#,##0"/>
      <fill>
        <patternFill patternType="solid">
          <fgColor indexed="64"/>
          <bgColor theme="6" tint="0.79998168889431442"/>
        </patternFill>
      </fill>
      <alignment horizontal="left" vertical="center" textRotation="0" wrapText="0" indent="2" justifyLastLine="0" shrinkToFit="0" readingOrder="0"/>
      <border diagonalUp="0" diagonalDown="0" outline="0">
        <left/>
        <right/>
        <top/>
        <bottom/>
      </border>
    </dxf>
    <dxf>
      <font>
        <b/>
        <strike val="0"/>
        <outline val="0"/>
        <shadow val="0"/>
        <u val="none"/>
        <vertAlign val="baseline"/>
        <sz val="10"/>
        <color auto="1"/>
        <name val="Calibri"/>
        <scheme val="minor"/>
      </font>
      <numFmt numFmtId="168" formatCode="&quot;$&quot;#,##0"/>
      <fill>
        <patternFill patternType="solid">
          <fgColor indexed="64"/>
          <bgColor theme="0" tint="-0.499984740745262"/>
        </patternFill>
      </fill>
      <alignment horizontal="left" vertical="center" textRotation="0" wrapText="0" indent="2" justifyLastLine="0" shrinkToFit="0" readingOrder="0"/>
    </dxf>
    <dxf>
      <font>
        <strike val="0"/>
        <outline val="0"/>
        <shadow val="0"/>
        <u val="none"/>
        <vertAlign val="baseline"/>
        <color auto="1"/>
      </font>
      <numFmt numFmtId="168" formatCode="&quot;$&quot;#,##0"/>
    </dxf>
    <dxf>
      <font>
        <strike val="0"/>
        <outline val="0"/>
        <shadow val="0"/>
        <u val="none"/>
        <vertAlign val="baseline"/>
        <color auto="1"/>
      </font>
      <numFmt numFmtId="168" formatCode="&quot;$&quot;#,##0"/>
    </dxf>
    <dxf>
      <font>
        <strike val="0"/>
        <outline val="0"/>
        <shadow val="0"/>
        <u val="none"/>
        <vertAlign val="baseline"/>
        <color auto="1"/>
      </font>
      <numFmt numFmtId="168" formatCode="&quot;$&quot;#,##0"/>
      <fill>
        <patternFill patternType="solid">
          <fgColor indexed="64"/>
          <bgColor theme="5" tint="0.59999389629810485"/>
        </patternFill>
      </fill>
    </dxf>
    <dxf>
      <font>
        <b val="0"/>
        <i val="0"/>
        <strike val="0"/>
        <condense val="0"/>
        <extend val="0"/>
        <outline val="0"/>
        <shadow val="0"/>
        <u val="none"/>
        <vertAlign val="baseline"/>
        <sz val="11"/>
        <color theme="1"/>
        <name val="Calibri"/>
        <scheme val="minor"/>
      </font>
      <numFmt numFmtId="166" formatCode="_(* #,##0.00_);_(* \(#,##0.00\);_(*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tint="-0.499984740745262"/>
        </left>
        <right style="thin">
          <color theme="0" tint="-0.499984740745262"/>
        </right>
        <top/>
        <bottom style="thin">
          <color theme="0" tint="-0.499984740745262"/>
        </bottom>
      </border>
    </dxf>
    <dxf>
      <font>
        <strike val="0"/>
        <outline val="0"/>
        <shadow val="0"/>
        <vertAlign val="baseline"/>
        <sz val="11"/>
        <color theme="1"/>
        <name val="Calibri"/>
        <scheme val="minor"/>
      </font>
      <fill>
        <patternFill patternType="none">
          <fgColor indexed="64"/>
          <bgColor auto="1"/>
        </patternFill>
      </fill>
      <alignment horizontal="right" vertical="center" textRotation="0" wrapText="0" relativeIndent="-1" justifyLastLine="0" shrinkToFit="0" readingOrder="0"/>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499984740745262"/>
        </left>
        <right style="thin">
          <color theme="0" tint="-0.499984740745262"/>
        </right>
        <top/>
        <bottom style="thin">
          <color theme="0" tint="-0.499984740745262"/>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theme="5" tint="0.79998168889431442"/>
        </patternFill>
      </fill>
      <alignment horizontal="right" vertical="center" textRotation="0" wrapText="0" indent="0" justifyLastLine="0" shrinkToFit="0" readingOrder="0"/>
      <border diagonalUp="0" diagonalDown="0" outline="0">
        <left style="thin">
          <color theme="0" tint="-0.499984740745262"/>
        </left>
        <right style="thin">
          <color theme="0" tint="-0.499984740745262"/>
        </right>
        <top/>
        <bottom style="thin">
          <color theme="0" tint="-0.499984740745262"/>
        </bottom>
      </border>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center" textRotation="0" wrapText="1"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strike val="0"/>
        <outline val="0"/>
        <shadow val="0"/>
        <vertAlign val="baseline"/>
        <sz val="11"/>
        <color theme="1"/>
        <name val="Calibri"/>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theme="1"/>
        <name val="Calibri"/>
        <scheme val="minor"/>
      </font>
      <fill>
        <patternFill patternType="none">
          <fgColor indexed="64"/>
          <bgColor auto="1"/>
        </patternFill>
      </fill>
    </dxf>
    <dxf>
      <border>
        <bottom style="medium">
          <color indexed="64"/>
        </bottom>
      </border>
    </dxf>
    <dxf>
      <font>
        <strike val="0"/>
        <outline val="0"/>
        <shadow val="0"/>
        <u val="none"/>
        <vertAlign val="baseline"/>
        <sz val="11"/>
        <color auto="1"/>
        <name val="Calibri"/>
        <scheme val="minor"/>
      </font>
      <fill>
        <patternFill patternType="solid">
          <fgColor indexed="64"/>
          <bgColor theme="8" tint="0.79998168889431442"/>
        </patternFill>
      </fill>
      <alignment vertical="center" textRotation="0" indent="0" justifyLastLine="0" shrinkToFit="0" readingOrder="0"/>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vertical/>
      </border>
    </dxf>
    <dxf>
      <font>
        <b/>
        <color theme="0"/>
      </font>
      <fill>
        <patternFill patternType="solid">
          <fgColor theme="4"/>
          <bgColor theme="4"/>
        </patternFill>
      </fill>
      <border>
        <left style="thin">
          <color theme="4"/>
        </left>
        <right style="thin">
          <color theme="4"/>
        </right>
        <top style="thin">
          <color theme="4"/>
        </top>
        <vertical/>
        <horizontal/>
      </border>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2" defaultTableStyle="TableStyleMedium2" defaultPivotStyle="PivotStyleLight16">
    <tableStyle name="Detailed expense estimates Table 2" pivot="0" count="7" xr9:uid="{00000000-0011-0000-FFFF-FFFF00000000}">
      <tableStyleElement type="wholeTable" dxfId="93"/>
      <tableStyleElement type="headerRow" dxfId="92"/>
      <tableStyleElement type="totalRow" dxfId="91"/>
      <tableStyleElement type="firstColumn" dxfId="90"/>
      <tableStyleElement type="lastColumn" dxfId="89"/>
      <tableStyleElement type="firstRowStripe" size="9" dxfId="88"/>
      <tableStyleElement type="firstColumnStripe" dxfId="87"/>
    </tableStyle>
    <tableStyle name="Vertex42" pivot="0" count="7" xr9:uid="{00000000-0011-0000-FFFF-FFFF01000000}">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E6DAEA"/>
      <color rgb="FFD9D9FF"/>
      <color rgb="FF85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H30" totalsRowCount="1" headerRowDxfId="79" dataDxfId="77" totalsRowDxfId="76" headerRowBorderDxfId="78">
  <tableColumns count="8">
    <tableColumn id="1" xr3:uid="{00000000-0010-0000-0000-000001000000}" name="DATE" totalsRowLabel="TOTAL" dataDxfId="75" totalsRowDxfId="74"/>
    <tableColumn id="3" xr3:uid="{00000000-0010-0000-0000-000003000000}" name="PAID TO /_x000a_RECEIVED FROM" dataDxfId="73" totalsRowDxfId="72"/>
    <tableColumn id="9" xr3:uid="{00000000-0010-0000-0000-000009000000}" name="PURPOSE" dataDxfId="71" totalsRowDxfId="70"/>
    <tableColumn id="11" xr3:uid="{00000000-0010-0000-0000-00000B000000}" name="√" dataDxfId="69" totalsRowDxfId="68"/>
    <tableColumn id="5" xr3:uid="{00000000-0010-0000-0000-000005000000}" name="APPROVED _x000a_BY" dataDxfId="67" totalsRowDxfId="66"/>
    <tableColumn id="6" xr3:uid="{00000000-0010-0000-0000-000006000000}" name="CASH_x000a_OUT" totalsRowFunction="sum" totalsRowDxfId="65" dataCellStyle="Comma"/>
    <tableColumn id="7" xr3:uid="{00000000-0010-0000-0000-000007000000}" name="CASH_x000a_IN" totalsRowFunction="sum" totalsRowDxfId="64" dataCellStyle="Comma"/>
    <tableColumn id="8" xr3:uid="{00000000-0010-0000-0000-000008000000}" name="BALANCE" totalsRowFunction="custom" dataDxfId="63" totalsRowDxfId="62" dataCellStyle="Comma">
      <calculatedColumnFormula>IF(ISBLANK(A7),"",IFERROR(OFFSET(H7,-1,0,1,1)+G7-F7,G7-F7))</calculatedColumnFormula>
      <totalsRowFormula>Table1[[#Totals],[CASH
IN]]-Table1[[#Totals],[CASH
OUT]]+H7</totalsRowFormula>
    </tableColumn>
  </tableColumns>
  <tableStyleInfo name="Vertex4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OffPlan" displayName="tblOffPlan" ref="A9:N16" totalsRowCount="1" headerRowDxfId="61" dataDxfId="60" totalsRowDxfId="59">
  <autoFilter ref="A9:N15" xr:uid="{00000000-0009-0000-0100-000002000000}"/>
  <tableColumns count="14">
    <tableColumn id="1" xr3:uid="{00000000-0010-0000-0100-000001000000}" name="Expenses" totalsRowLabel="Subtotal" dataDxfId="58" totalsRowDxfId="57"/>
    <tableColumn id="2" xr3:uid="{00000000-0010-0000-0100-000002000000}" name="Jan" totalsRowFunction="sum" dataDxfId="56" totalsRowDxfId="55"/>
    <tableColumn id="3" xr3:uid="{00000000-0010-0000-0100-000003000000}" name="Feb" totalsRowFunction="sum" dataDxfId="54" totalsRowDxfId="53"/>
    <tableColumn id="4" xr3:uid="{00000000-0010-0000-0100-000004000000}" name="Mar" totalsRowFunction="sum" dataDxfId="52" totalsRowDxfId="51"/>
    <tableColumn id="5" xr3:uid="{00000000-0010-0000-0100-000005000000}" name="Apr" totalsRowFunction="sum" dataDxfId="50" totalsRowDxfId="49"/>
    <tableColumn id="6" xr3:uid="{00000000-0010-0000-0100-000006000000}" name="May" totalsRowFunction="sum" dataDxfId="48" totalsRowDxfId="47"/>
    <tableColumn id="7" xr3:uid="{00000000-0010-0000-0100-000007000000}" name="Jun" totalsRowFunction="sum" dataDxfId="46" totalsRowDxfId="45"/>
    <tableColumn id="8" xr3:uid="{00000000-0010-0000-0100-000008000000}" name="Jul" totalsRowFunction="sum" dataDxfId="44" totalsRowDxfId="43"/>
    <tableColumn id="9" xr3:uid="{00000000-0010-0000-0100-000009000000}" name="Aug" totalsRowFunction="sum" dataDxfId="42" totalsRowDxfId="41"/>
    <tableColumn id="10" xr3:uid="{00000000-0010-0000-0100-00000A000000}" name="Sep" totalsRowFunction="sum" dataDxfId="40" totalsRowDxfId="39"/>
    <tableColumn id="11" xr3:uid="{00000000-0010-0000-0100-00000B000000}" name="Oct" totalsRowFunction="sum" dataDxfId="38" totalsRowDxfId="37"/>
    <tableColumn id="12" xr3:uid="{00000000-0010-0000-0100-00000C000000}" name="Nov" totalsRowFunction="sum" dataDxfId="36" totalsRowDxfId="35"/>
    <tableColumn id="13" xr3:uid="{00000000-0010-0000-0100-00000D000000}" name="Dec" totalsRowFunction="sum" dataDxfId="34" totalsRowDxfId="33"/>
    <tableColumn id="14" xr3:uid="{00000000-0010-0000-0100-00000E000000}" name="YEAR" totalsRowFunction="sum" dataDxfId="32" totalsRowDxfId="31">
      <calculatedColumnFormula>SUM(B10:M10)</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Office costs table" altTextSummary="Enter office planned costs pe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EmplPlan" displayName="tblEmplPlan" ref="A5:N7" totalsRowCount="1" headerRowDxfId="30" dataDxfId="29" totalsRowDxfId="28">
  <autoFilter ref="A5:N6" xr:uid="{00000000-0009-0000-0100-000003000000}"/>
  <tableColumns count="14">
    <tableColumn id="1" xr3:uid="{00000000-0010-0000-0200-000001000000}" name="Income" totalsRowLabel="Subtotal" dataDxfId="27" totalsRowDxfId="26"/>
    <tableColumn id="2" xr3:uid="{00000000-0010-0000-0200-000002000000}" name="Jan" totalsRowFunction="sum" dataDxfId="25" totalsRowDxfId="24"/>
    <tableColumn id="3" xr3:uid="{00000000-0010-0000-0200-000003000000}" name="Feb" totalsRowFunction="sum" dataDxfId="23" totalsRowDxfId="22"/>
    <tableColumn id="4" xr3:uid="{00000000-0010-0000-0200-000004000000}" name="Mar" totalsRowFunction="sum" dataDxfId="21" totalsRowDxfId="20"/>
    <tableColumn id="5" xr3:uid="{00000000-0010-0000-0200-000005000000}" name="Apr" totalsRowFunction="sum" dataDxfId="19" totalsRowDxfId="18"/>
    <tableColumn id="6" xr3:uid="{00000000-0010-0000-0200-000006000000}" name="May" totalsRowFunction="sum" dataDxfId="17" totalsRowDxfId="16"/>
    <tableColumn id="7" xr3:uid="{00000000-0010-0000-0200-000007000000}" name="Jun" totalsRowFunction="sum" dataDxfId="15" totalsRowDxfId="14"/>
    <tableColumn id="8" xr3:uid="{00000000-0010-0000-0200-000008000000}" name="Jul" totalsRowFunction="sum" dataDxfId="13" totalsRowDxfId="12"/>
    <tableColumn id="9" xr3:uid="{00000000-0010-0000-0200-000009000000}" name="Aug" totalsRowFunction="sum" dataDxfId="11" totalsRowDxfId="10"/>
    <tableColumn id="10" xr3:uid="{00000000-0010-0000-0200-00000A000000}" name="Sep" totalsRowFunction="sum" dataDxfId="9" totalsRowDxfId="8"/>
    <tableColumn id="11" xr3:uid="{00000000-0010-0000-0200-00000B000000}" name="Oct" totalsRowFunction="sum" dataDxfId="7" totalsRowDxfId="6"/>
    <tableColumn id="12" xr3:uid="{00000000-0010-0000-0200-00000C000000}" name="Nov" totalsRowFunction="sum" dataDxfId="5" totalsRowDxfId="4"/>
    <tableColumn id="13" xr3:uid="{00000000-0010-0000-0200-00000D000000}" name="Dec" totalsRowFunction="sum" dataDxfId="3" totalsRowDxfId="2"/>
    <tableColumn id="14" xr3:uid="{00000000-0010-0000-0200-00000E000000}" name="YEAR" totalsRowFunction="sum" dataDxfId="1" totalsRowDxfId="0">
      <calculatedColumnFormula>SUM(tblEmplPlan[[Jan]:[Dec]])</calculatedColumnFormula>
    </tableColumn>
  </tableColumns>
  <tableStyleInfo name="Detailed expense estimates Table 2" showFirstColumn="1" showLastColumn="1" showRowStripes="1" showColumnStripes="0"/>
  <extLst>
    <ext xmlns:x14="http://schemas.microsoft.com/office/spreadsheetml/2009/9/main" uri="{504A1905-F514-4f6f-8877-14C23A59335A}">
      <x14:table altText="Table" altTextSummary="Enter planned employee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vmlDrawing" Target="../drawings/vmlDrawing4.v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L116"/>
  <sheetViews>
    <sheetView tabSelected="1" workbookViewId="0">
      <selection activeCell="G14" sqref="G14"/>
    </sheetView>
  </sheetViews>
  <sheetFormatPr defaultRowHeight="15" x14ac:dyDescent="0.25"/>
  <cols>
    <col min="1" max="1" width="50" bestFit="1" customWidth="1"/>
    <col min="2" max="2" width="11.5703125" bestFit="1" customWidth="1"/>
    <col min="3" max="3" width="13.42578125" bestFit="1" customWidth="1"/>
    <col min="4" max="4" width="17.7109375" bestFit="1" customWidth="1"/>
  </cols>
  <sheetData>
    <row r="1" spans="1:12" ht="15" customHeight="1" x14ac:dyDescent="0.25">
      <c r="A1" s="106" t="s">
        <v>3</v>
      </c>
      <c r="B1" s="106"/>
      <c r="C1" s="106"/>
      <c r="D1" s="106"/>
      <c r="F1" s="104" t="s">
        <v>121</v>
      </c>
      <c r="G1" s="59"/>
      <c r="H1" s="59"/>
      <c r="I1" s="59"/>
      <c r="J1" s="59"/>
    </row>
    <row r="2" spans="1:12" x14ac:dyDescent="0.25">
      <c r="A2" s="106" t="s">
        <v>0</v>
      </c>
      <c r="B2" s="106"/>
      <c r="C2" s="106"/>
      <c r="D2" s="106"/>
      <c r="F2" s="104" t="s">
        <v>122</v>
      </c>
      <c r="G2" s="59"/>
      <c r="H2" s="59"/>
      <c r="I2" s="59"/>
      <c r="J2" s="59"/>
    </row>
    <row r="3" spans="1:12" x14ac:dyDescent="0.25">
      <c r="A3" s="106" t="s">
        <v>1</v>
      </c>
      <c r="B3" s="106"/>
      <c r="C3" s="106"/>
      <c r="D3" s="106"/>
      <c r="F3" s="59"/>
      <c r="G3" s="59"/>
      <c r="H3" s="59"/>
      <c r="I3" s="59"/>
      <c r="J3" s="59"/>
    </row>
    <row r="4" spans="1:12" ht="15.75" thickBot="1" x14ac:dyDescent="0.3">
      <c r="A4" s="100"/>
      <c r="B4" s="100"/>
      <c r="C4" s="100"/>
      <c r="D4" s="100"/>
      <c r="F4" s="59"/>
      <c r="G4" s="59"/>
      <c r="H4" s="59"/>
      <c r="I4" s="59"/>
      <c r="J4" s="59"/>
    </row>
    <row r="5" spans="1:12" ht="15.75" thickBot="1" x14ac:dyDescent="0.3">
      <c r="A5" s="100"/>
      <c r="B5" s="101" t="s">
        <v>123</v>
      </c>
      <c r="C5" s="102"/>
      <c r="D5" s="103">
        <v>219</v>
      </c>
      <c r="F5" s="59"/>
      <c r="G5" s="59"/>
      <c r="H5" s="59"/>
      <c r="I5" s="59"/>
      <c r="J5" s="59"/>
    </row>
    <row r="6" spans="1:12" ht="15.75" thickBot="1" x14ac:dyDescent="0.3">
      <c r="A6" s="2"/>
      <c r="B6" s="2"/>
      <c r="C6" s="2"/>
      <c r="F6" s="59"/>
      <c r="G6" s="59"/>
      <c r="H6" s="59"/>
      <c r="I6" s="59"/>
      <c r="J6" s="59"/>
    </row>
    <row r="7" spans="1:12" ht="15.75" thickBot="1" x14ac:dyDescent="0.3">
      <c r="A7" s="88" t="s">
        <v>64</v>
      </c>
      <c r="B7" s="89">
        <f>Table1[[#Totals],[BALANCE]]</f>
        <v>400</v>
      </c>
      <c r="C7" s="2"/>
      <c r="F7" s="59"/>
      <c r="G7" s="59"/>
      <c r="H7" s="59"/>
      <c r="I7" s="59"/>
      <c r="J7" s="59"/>
    </row>
    <row r="8" spans="1:12" ht="15.75" thickBot="1" x14ac:dyDescent="0.3">
      <c r="A8" s="2"/>
      <c r="B8" s="2"/>
      <c r="C8" s="2"/>
    </row>
    <row r="9" spans="1:12" ht="15.75" thickBot="1" x14ac:dyDescent="0.3">
      <c r="A9" s="85" t="s">
        <v>30</v>
      </c>
      <c r="B9" s="86" t="s">
        <v>28</v>
      </c>
      <c r="C9" s="86" t="s">
        <v>29</v>
      </c>
      <c r="D9" s="87" t="s">
        <v>9</v>
      </c>
    </row>
    <row r="10" spans="1:12" x14ac:dyDescent="0.25">
      <c r="A10" t="s">
        <v>10</v>
      </c>
      <c r="B10" s="50">
        <v>100</v>
      </c>
      <c r="C10" s="10">
        <v>320</v>
      </c>
      <c r="D10" s="1">
        <f t="shared" ref="D10:D21" si="0">B10-C10</f>
        <v>-220</v>
      </c>
    </row>
    <row r="11" spans="1:12" x14ac:dyDescent="0.25">
      <c r="A11" t="s">
        <v>4</v>
      </c>
      <c r="B11" s="50">
        <v>3055</v>
      </c>
      <c r="C11" s="10">
        <v>0</v>
      </c>
      <c r="D11" s="1">
        <f t="shared" si="0"/>
        <v>3055</v>
      </c>
    </row>
    <row r="12" spans="1:12" x14ac:dyDescent="0.25">
      <c r="A12" t="s">
        <v>68</v>
      </c>
      <c r="B12" s="50">
        <v>375</v>
      </c>
      <c r="C12" s="10">
        <v>0</v>
      </c>
      <c r="D12" s="1">
        <f t="shared" si="0"/>
        <v>375</v>
      </c>
    </row>
    <row r="13" spans="1:12" x14ac:dyDescent="0.25">
      <c r="A13" t="s">
        <v>12</v>
      </c>
      <c r="B13" s="50">
        <v>1500</v>
      </c>
      <c r="C13" s="10">
        <v>3000</v>
      </c>
      <c r="D13" s="1">
        <f t="shared" si="0"/>
        <v>-1500</v>
      </c>
    </row>
    <row r="14" spans="1:12" x14ac:dyDescent="0.25">
      <c r="A14" t="s">
        <v>32</v>
      </c>
      <c r="B14" s="50">
        <v>3000</v>
      </c>
      <c r="C14" s="10">
        <v>0</v>
      </c>
      <c r="D14" s="1">
        <f t="shared" si="0"/>
        <v>3000</v>
      </c>
    </row>
    <row r="15" spans="1:12" ht="15" customHeight="1" x14ac:dyDescent="0.25">
      <c r="A15" t="s">
        <v>120</v>
      </c>
      <c r="B15" s="50">
        <v>10000</v>
      </c>
      <c r="C15" s="10">
        <v>8500</v>
      </c>
      <c r="D15" s="1">
        <f t="shared" si="0"/>
        <v>1500</v>
      </c>
      <c r="H15" s="108" t="s">
        <v>110</v>
      </c>
      <c r="I15" s="108"/>
      <c r="J15" s="108"/>
      <c r="K15" s="108"/>
      <c r="L15" s="108"/>
    </row>
    <row r="16" spans="1:12" x14ac:dyDescent="0.25">
      <c r="A16" t="s">
        <v>13</v>
      </c>
      <c r="B16" s="50">
        <v>700</v>
      </c>
      <c r="C16" s="10">
        <v>0</v>
      </c>
      <c r="D16" s="1">
        <f t="shared" si="0"/>
        <v>700</v>
      </c>
      <c r="H16" s="108"/>
      <c r="I16" s="108"/>
      <c r="J16" s="108"/>
      <c r="K16" s="108"/>
      <c r="L16" s="108"/>
    </row>
    <row r="17" spans="1:12" x14ac:dyDescent="0.25">
      <c r="A17" t="s">
        <v>33</v>
      </c>
      <c r="B17" s="50">
        <v>350</v>
      </c>
      <c r="C17" s="10">
        <v>200</v>
      </c>
      <c r="D17" s="1">
        <f t="shared" si="0"/>
        <v>150</v>
      </c>
      <c r="H17" s="108"/>
      <c r="I17" s="108"/>
      <c r="J17" s="108"/>
      <c r="K17" s="108"/>
      <c r="L17" s="108"/>
    </row>
    <row r="18" spans="1:12" x14ac:dyDescent="0.25">
      <c r="A18" t="s">
        <v>62</v>
      </c>
      <c r="B18" s="50">
        <v>0</v>
      </c>
      <c r="C18" s="10">
        <v>35</v>
      </c>
      <c r="D18" s="1">
        <v>0</v>
      </c>
      <c r="H18" s="108"/>
      <c r="I18" s="108"/>
      <c r="J18" s="108"/>
      <c r="K18" s="108"/>
      <c r="L18" s="108"/>
    </row>
    <row r="19" spans="1:12" x14ac:dyDescent="0.25">
      <c r="A19" t="s">
        <v>5</v>
      </c>
      <c r="B19" s="50">
        <v>117</v>
      </c>
      <c r="C19" s="10">
        <v>0</v>
      </c>
      <c r="D19" s="1">
        <f t="shared" si="0"/>
        <v>117</v>
      </c>
      <c r="H19" s="108"/>
      <c r="I19" s="108"/>
      <c r="J19" s="108"/>
      <c r="K19" s="108"/>
      <c r="L19" s="108"/>
    </row>
    <row r="20" spans="1:12" x14ac:dyDescent="0.25">
      <c r="A20" t="s">
        <v>6</v>
      </c>
      <c r="B20" s="50">
        <v>10</v>
      </c>
      <c r="C20" s="10">
        <v>0</v>
      </c>
      <c r="D20" s="1">
        <f t="shared" si="0"/>
        <v>10</v>
      </c>
      <c r="H20" s="108"/>
      <c r="I20" s="108"/>
      <c r="J20" s="108"/>
      <c r="K20" s="108"/>
      <c r="L20" s="108"/>
    </row>
    <row r="21" spans="1:12" x14ac:dyDescent="0.25">
      <c r="A21" t="s">
        <v>56</v>
      </c>
      <c r="B21" s="50"/>
      <c r="C21" s="10">
        <v>55</v>
      </c>
      <c r="D21" s="1">
        <f t="shared" si="0"/>
        <v>-55</v>
      </c>
    </row>
    <row r="22" spans="1:12" x14ac:dyDescent="0.25">
      <c r="A22" s="12" t="s">
        <v>7</v>
      </c>
      <c r="B22" s="13">
        <f>SUM(B10:B21)</f>
        <v>19207</v>
      </c>
      <c r="C22" s="11">
        <f>SUM(C10:C21)</f>
        <v>12110</v>
      </c>
      <c r="D22" s="105">
        <f>B22-C22+D5</f>
        <v>7316</v>
      </c>
    </row>
    <row r="23" spans="1:12" x14ac:dyDescent="0.25">
      <c r="B23" s="1"/>
      <c r="C23" s="1"/>
    </row>
    <row r="24" spans="1:12" ht="190.5" customHeight="1" x14ac:dyDescent="0.25">
      <c r="A24" s="107" t="s">
        <v>76</v>
      </c>
      <c r="B24" s="107"/>
      <c r="C24" s="107"/>
      <c r="D24" s="107"/>
    </row>
    <row r="25" spans="1:12" x14ac:dyDescent="0.25">
      <c r="A25" s="107"/>
      <c r="B25" s="107"/>
      <c r="C25" s="107"/>
      <c r="D25" s="107"/>
    </row>
    <row r="26" spans="1:12" x14ac:dyDescent="0.25">
      <c r="A26" s="58"/>
      <c r="B26" s="58"/>
      <c r="C26" s="58"/>
      <c r="D26" s="58"/>
    </row>
    <row r="27" spans="1:12" x14ac:dyDescent="0.25">
      <c r="A27" s="58"/>
      <c r="B27" s="58"/>
      <c r="C27" s="58"/>
      <c r="D27" s="58"/>
    </row>
    <row r="28" spans="1:12" x14ac:dyDescent="0.25">
      <c r="B28" s="1"/>
      <c r="C28" s="1"/>
    </row>
    <row r="29" spans="1:12" x14ac:dyDescent="0.25">
      <c r="B29" s="1"/>
      <c r="C29" s="1"/>
    </row>
    <row r="30" spans="1:12" x14ac:dyDescent="0.25">
      <c r="B30" s="1"/>
      <c r="C30" s="1"/>
    </row>
    <row r="31" spans="1:12" x14ac:dyDescent="0.25">
      <c r="B31" s="1"/>
      <c r="C31" s="1"/>
    </row>
    <row r="32" spans="1:12"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row r="114" spans="2:3" x14ac:dyDescent="0.25">
      <c r="B114" s="1"/>
      <c r="C114" s="1"/>
    </row>
    <row r="115" spans="2:3" x14ac:dyDescent="0.25">
      <c r="B115" s="1"/>
      <c r="C115" s="1"/>
    </row>
    <row r="116" spans="2:3" x14ac:dyDescent="0.25">
      <c r="B116" s="1"/>
      <c r="C116" s="1"/>
    </row>
  </sheetData>
  <mergeCells count="5">
    <mergeCell ref="A1:D1"/>
    <mergeCell ref="A2:D2"/>
    <mergeCell ref="A3:D3"/>
    <mergeCell ref="A24:D25"/>
    <mergeCell ref="H15:L2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E24"/>
  <sheetViews>
    <sheetView workbookViewId="0">
      <selection activeCell="B16" sqref="B16"/>
    </sheetView>
  </sheetViews>
  <sheetFormatPr defaultRowHeight="15" x14ac:dyDescent="0.25"/>
  <cols>
    <col min="1" max="1" width="35.5703125" bestFit="1" customWidth="1"/>
    <col min="2" max="2" width="30.42578125" bestFit="1" customWidth="1"/>
    <col min="3" max="3" width="16.7109375" bestFit="1" customWidth="1"/>
    <col min="4" max="4" width="20.5703125" bestFit="1" customWidth="1"/>
    <col min="5" max="5" width="55.28515625" bestFit="1" customWidth="1"/>
  </cols>
  <sheetData>
    <row r="1" spans="1:5" ht="21.75" thickBot="1" x14ac:dyDescent="0.4">
      <c r="A1" s="109" t="s">
        <v>26</v>
      </c>
      <c r="B1" s="109"/>
      <c r="C1" s="109"/>
      <c r="D1" s="109"/>
      <c r="E1" s="109"/>
    </row>
    <row r="2" spans="1:5" ht="15.75" thickBot="1" x14ac:dyDescent="0.3">
      <c r="A2" s="85" t="s">
        <v>111</v>
      </c>
      <c r="B2" s="91" t="s">
        <v>112</v>
      </c>
      <c r="C2" s="91" t="s">
        <v>14</v>
      </c>
      <c r="D2" s="91" t="s">
        <v>15</v>
      </c>
      <c r="E2" s="87" t="s">
        <v>16</v>
      </c>
    </row>
    <row r="3" spans="1:5" x14ac:dyDescent="0.25">
      <c r="A3" s="92" t="s">
        <v>17</v>
      </c>
      <c r="B3" s="52">
        <v>499</v>
      </c>
      <c r="C3" s="55">
        <v>42266</v>
      </c>
      <c r="D3" t="s">
        <v>18</v>
      </c>
      <c r="E3" t="s">
        <v>19</v>
      </c>
    </row>
    <row r="4" spans="1:5" x14ac:dyDescent="0.25">
      <c r="A4" s="92" t="s">
        <v>20</v>
      </c>
      <c r="B4" s="52">
        <v>239</v>
      </c>
      <c r="C4" s="55">
        <v>42139</v>
      </c>
      <c r="D4" t="s">
        <v>21</v>
      </c>
      <c r="E4" t="s">
        <v>22</v>
      </c>
    </row>
    <row r="5" spans="1:5" x14ac:dyDescent="0.25">
      <c r="A5" s="92" t="s">
        <v>73</v>
      </c>
      <c r="B5" s="52">
        <f>'Financial Statement'!D22</f>
        <v>7316</v>
      </c>
      <c r="C5" s="56" t="s">
        <v>72</v>
      </c>
      <c r="D5" t="s">
        <v>72</v>
      </c>
    </row>
    <row r="6" spans="1:5" x14ac:dyDescent="0.25">
      <c r="A6" s="92" t="s">
        <v>74</v>
      </c>
      <c r="B6" s="52">
        <v>400</v>
      </c>
      <c r="C6" s="56" t="s">
        <v>72</v>
      </c>
      <c r="D6" t="s">
        <v>72</v>
      </c>
    </row>
    <row r="7" spans="1:5" x14ac:dyDescent="0.25">
      <c r="B7" s="52"/>
      <c r="C7" s="56"/>
    </row>
    <row r="8" spans="1:5" x14ac:dyDescent="0.25">
      <c r="B8" s="52"/>
      <c r="C8" s="56"/>
    </row>
    <row r="9" spans="1:5" x14ac:dyDescent="0.25">
      <c r="B9" s="52"/>
      <c r="C9" s="56"/>
    </row>
    <row r="10" spans="1:5" x14ac:dyDescent="0.25">
      <c r="C10" s="56"/>
    </row>
    <row r="11" spans="1:5" x14ac:dyDescent="0.25">
      <c r="C11" s="56"/>
    </row>
    <row r="12" spans="1:5" ht="21.75" thickBot="1" x14ac:dyDescent="0.4">
      <c r="A12" s="109" t="s">
        <v>27</v>
      </c>
      <c r="B12" s="109"/>
      <c r="C12" s="109"/>
      <c r="D12" s="109"/>
      <c r="E12" s="109"/>
    </row>
    <row r="13" spans="1:5" ht="15.75" thickBot="1" x14ac:dyDescent="0.3">
      <c r="A13" s="85" t="s">
        <v>111</v>
      </c>
      <c r="B13" s="91" t="s">
        <v>113</v>
      </c>
      <c r="C13" s="91" t="s">
        <v>114</v>
      </c>
      <c r="D13" s="91"/>
      <c r="E13" s="87" t="s">
        <v>16</v>
      </c>
    </row>
    <row r="14" spans="1:5" x14ac:dyDescent="0.25">
      <c r="A14" s="9"/>
    </row>
    <row r="15" spans="1:5" x14ac:dyDescent="0.25">
      <c r="A15" s="9"/>
    </row>
    <row r="16" spans="1:5" x14ac:dyDescent="0.25">
      <c r="A16" s="9"/>
    </row>
    <row r="17" spans="1:3" x14ac:dyDescent="0.25">
      <c r="A17" s="9"/>
    </row>
    <row r="19" spans="1:3" ht="15" customHeight="1" x14ac:dyDescent="0.25">
      <c r="B19" s="108" t="s">
        <v>109</v>
      </c>
      <c r="C19" s="108"/>
    </row>
    <row r="20" spans="1:3" x14ac:dyDescent="0.25">
      <c r="B20" s="108"/>
      <c r="C20" s="108"/>
    </row>
    <row r="21" spans="1:3" x14ac:dyDescent="0.25">
      <c r="B21" s="108"/>
      <c r="C21" s="108"/>
    </row>
    <row r="22" spans="1:3" x14ac:dyDescent="0.25">
      <c r="B22" s="108"/>
      <c r="C22" s="108"/>
    </row>
    <row r="23" spans="1:3" x14ac:dyDescent="0.25">
      <c r="B23" s="108"/>
      <c r="C23" s="108"/>
    </row>
    <row r="24" spans="1:3" x14ac:dyDescent="0.25">
      <c r="B24" s="108"/>
      <c r="C24" s="108"/>
    </row>
  </sheetData>
  <mergeCells count="3">
    <mergeCell ref="A1:E1"/>
    <mergeCell ref="A12:E12"/>
    <mergeCell ref="B19:C2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workbookViewId="0">
      <selection activeCell="F2" sqref="F2"/>
    </sheetView>
  </sheetViews>
  <sheetFormatPr defaultColWidth="10.28515625" defaultRowHeight="15" x14ac:dyDescent="0.25"/>
  <cols>
    <col min="1" max="1" width="10.7109375" style="14" customWidth="1"/>
    <col min="2" max="2" width="46.7109375" style="14" bestFit="1" customWidth="1"/>
    <col min="3" max="3" width="26.85546875" style="14" bestFit="1" customWidth="1"/>
    <col min="4" max="4" width="2.85546875" style="14" hidden="1" customWidth="1"/>
    <col min="5" max="5" width="30.85546875" style="14" bestFit="1" customWidth="1"/>
    <col min="6" max="7" width="10.5703125" style="14" customWidth="1"/>
    <col min="8" max="8" width="13.42578125" style="14" customWidth="1"/>
    <col min="9" max="9" width="10.28515625" style="14"/>
    <col min="10" max="10" width="24" style="14" customWidth="1"/>
    <col min="11" max="16384" width="10.28515625" style="14"/>
  </cols>
  <sheetData>
    <row r="1" spans="1:10" ht="21" x14ac:dyDescent="0.25">
      <c r="A1" s="90" t="s">
        <v>35</v>
      </c>
      <c r="B1" s="28"/>
      <c r="C1" s="28"/>
      <c r="D1" s="28"/>
      <c r="E1" s="28"/>
      <c r="F1" s="28"/>
      <c r="G1" s="28"/>
      <c r="H1" s="28"/>
    </row>
    <row r="2" spans="1:10" x14ac:dyDescent="0.25">
      <c r="G2" s="110" t="s">
        <v>36</v>
      </c>
      <c r="H2" s="110"/>
      <c r="J2" s="15"/>
    </row>
    <row r="3" spans="1:10" x14ac:dyDescent="0.25">
      <c r="A3" s="16" t="s">
        <v>53</v>
      </c>
      <c r="F3" s="17" t="s">
        <v>37</v>
      </c>
      <c r="G3" s="111" t="s">
        <v>77</v>
      </c>
      <c r="H3" s="112"/>
      <c r="J3" s="18"/>
    </row>
    <row r="4" spans="1:10" x14ac:dyDescent="0.25">
      <c r="A4" s="16"/>
      <c r="F4" s="17" t="s">
        <v>38</v>
      </c>
      <c r="G4" s="111" t="s">
        <v>77</v>
      </c>
      <c r="H4" s="112"/>
    </row>
    <row r="5" spans="1:10" s="16" customFormat="1" ht="15.75" thickBot="1" x14ac:dyDescent="0.3">
      <c r="A5" s="19"/>
      <c r="B5" s="19"/>
      <c r="E5" s="14"/>
      <c r="F5" s="14"/>
      <c r="G5" s="20"/>
      <c r="H5" s="14"/>
    </row>
    <row r="6" spans="1:10" ht="30.75" thickBot="1" x14ac:dyDescent="0.3">
      <c r="A6" s="42" t="s">
        <v>39</v>
      </c>
      <c r="B6" s="44" t="s">
        <v>40</v>
      </c>
      <c r="C6" s="45" t="s">
        <v>41</v>
      </c>
      <c r="D6" s="46" t="s">
        <v>42</v>
      </c>
      <c r="E6" s="43" t="s">
        <v>54</v>
      </c>
      <c r="F6" s="47" t="s">
        <v>43</v>
      </c>
      <c r="G6" s="47" t="s">
        <v>44</v>
      </c>
      <c r="H6" s="48" t="s">
        <v>45</v>
      </c>
    </row>
    <row r="7" spans="1:10" s="16" customFormat="1" x14ac:dyDescent="0.25">
      <c r="A7" s="21"/>
      <c r="B7" s="22"/>
      <c r="C7" s="22" t="s">
        <v>46</v>
      </c>
      <c r="D7" s="23"/>
      <c r="E7" s="24"/>
      <c r="F7" s="25"/>
      <c r="G7" s="25"/>
      <c r="H7" s="26">
        <v>400</v>
      </c>
    </row>
    <row r="8" spans="1:10" s="16" customFormat="1" x14ac:dyDescent="0.25">
      <c r="A8" s="49">
        <v>43152</v>
      </c>
      <c r="B8" s="27" t="s">
        <v>55</v>
      </c>
      <c r="C8" s="27" t="s">
        <v>57</v>
      </c>
      <c r="D8" s="28"/>
      <c r="E8" s="29" t="s">
        <v>58</v>
      </c>
      <c r="F8" s="40">
        <v>55</v>
      </c>
      <c r="G8" s="38"/>
      <c r="H8" s="26">
        <f t="shared" ref="H8:H29" ca="1" si="0">IF(ISBLANK(A8),"",IFERROR(OFFSET(H8,-1,0,1,1)+G8-F8,G8-F8))</f>
        <v>345</v>
      </c>
    </row>
    <row r="9" spans="1:10" s="16" customFormat="1" x14ac:dyDescent="0.25">
      <c r="A9" s="49">
        <v>43152</v>
      </c>
      <c r="B9" s="27" t="s">
        <v>59</v>
      </c>
      <c r="C9" s="27" t="s">
        <v>60</v>
      </c>
      <c r="D9" s="28"/>
      <c r="E9" s="29" t="s">
        <v>61</v>
      </c>
      <c r="F9" s="40"/>
      <c r="G9" s="38">
        <v>5</v>
      </c>
      <c r="H9" s="26">
        <f t="shared" ca="1" si="0"/>
        <v>350</v>
      </c>
    </row>
    <row r="10" spans="1:10" s="16" customFormat="1" x14ac:dyDescent="0.25">
      <c r="A10" s="49">
        <v>43152</v>
      </c>
      <c r="B10" s="27" t="s">
        <v>65</v>
      </c>
      <c r="C10" s="27" t="s">
        <v>60</v>
      </c>
      <c r="D10" s="28"/>
      <c r="E10" s="29" t="s">
        <v>63</v>
      </c>
      <c r="F10" s="40"/>
      <c r="G10" s="38">
        <v>5</v>
      </c>
      <c r="H10" s="26">
        <f t="shared" ca="1" si="0"/>
        <v>355</v>
      </c>
    </row>
    <row r="11" spans="1:10" s="16" customFormat="1" x14ac:dyDescent="0.25">
      <c r="A11" s="49">
        <v>43152</v>
      </c>
      <c r="B11" s="27" t="s">
        <v>66</v>
      </c>
      <c r="C11" s="27" t="s">
        <v>60</v>
      </c>
      <c r="D11" s="28"/>
      <c r="E11" s="29" t="s">
        <v>61</v>
      </c>
      <c r="F11" s="40"/>
      <c r="G11" s="38">
        <v>5</v>
      </c>
      <c r="H11" s="26">
        <f t="shared" ca="1" si="0"/>
        <v>360</v>
      </c>
    </row>
    <row r="12" spans="1:10" s="16" customFormat="1" x14ac:dyDescent="0.25">
      <c r="A12" s="49">
        <v>43152</v>
      </c>
      <c r="B12" s="27" t="s">
        <v>67</v>
      </c>
      <c r="C12" s="27" t="s">
        <v>60</v>
      </c>
      <c r="D12" s="28"/>
      <c r="E12" s="29" t="s">
        <v>61</v>
      </c>
      <c r="F12" s="40"/>
      <c r="G12" s="38">
        <v>5</v>
      </c>
      <c r="H12" s="26">
        <f t="shared" ca="1" si="0"/>
        <v>365</v>
      </c>
    </row>
    <row r="13" spans="1:10" s="16" customFormat="1" x14ac:dyDescent="0.25">
      <c r="A13" s="49">
        <v>43381</v>
      </c>
      <c r="B13" s="18" t="s">
        <v>70</v>
      </c>
      <c r="C13" s="27" t="s">
        <v>69</v>
      </c>
      <c r="D13" s="28"/>
      <c r="E13" s="29" t="s">
        <v>61</v>
      </c>
      <c r="F13" s="40"/>
      <c r="G13" s="38">
        <v>35</v>
      </c>
      <c r="H13" s="26">
        <f t="shared" ca="1" si="0"/>
        <v>400</v>
      </c>
    </row>
    <row r="14" spans="1:10" s="16" customFormat="1" x14ac:dyDescent="0.25">
      <c r="A14" s="49"/>
      <c r="B14" s="27"/>
      <c r="C14" s="27"/>
      <c r="D14" s="28"/>
      <c r="E14" s="29"/>
      <c r="F14" s="40"/>
      <c r="G14" s="38"/>
      <c r="H14" s="26" t="str">
        <f t="shared" ca="1" si="0"/>
        <v/>
      </c>
    </row>
    <row r="15" spans="1:10" s="16" customFormat="1" x14ac:dyDescent="0.25">
      <c r="A15" s="49"/>
      <c r="B15" s="27"/>
      <c r="C15" s="27"/>
      <c r="D15" s="28"/>
      <c r="E15" s="29"/>
      <c r="F15" s="40"/>
      <c r="G15" s="38"/>
      <c r="H15" s="26" t="str">
        <f t="shared" ca="1" si="0"/>
        <v/>
      </c>
    </row>
    <row r="16" spans="1:10" s="16" customFormat="1" x14ac:dyDescent="0.25">
      <c r="A16" s="49"/>
      <c r="B16" s="27"/>
      <c r="C16" s="27"/>
      <c r="D16" s="28"/>
      <c r="E16" s="29"/>
      <c r="F16" s="40"/>
      <c r="G16" s="38"/>
      <c r="H16" s="26" t="str">
        <f t="shared" ca="1" si="0"/>
        <v/>
      </c>
    </row>
    <row r="17" spans="1:10" x14ac:dyDescent="0.25">
      <c r="A17" s="49"/>
      <c r="B17" s="27"/>
      <c r="C17" s="27"/>
      <c r="D17" s="28"/>
      <c r="E17" s="29"/>
      <c r="F17" s="40"/>
      <c r="G17" s="38"/>
      <c r="H17" s="26" t="str">
        <f t="shared" ca="1" si="0"/>
        <v/>
      </c>
    </row>
    <row r="18" spans="1:10" x14ac:dyDescent="0.25">
      <c r="A18" s="49"/>
      <c r="B18" s="27"/>
      <c r="C18" s="27"/>
      <c r="D18" s="28"/>
      <c r="E18" s="29"/>
      <c r="F18" s="40"/>
      <c r="G18" s="38"/>
      <c r="H18" s="26" t="str">
        <f t="shared" ca="1" si="0"/>
        <v/>
      </c>
    </row>
    <row r="19" spans="1:10" x14ac:dyDescent="0.25">
      <c r="A19" s="49"/>
      <c r="B19" s="27"/>
      <c r="C19" s="27"/>
      <c r="D19" s="28"/>
      <c r="E19" s="29"/>
      <c r="F19" s="40"/>
      <c r="G19" s="38"/>
      <c r="H19" s="26" t="str">
        <f t="shared" ca="1" si="0"/>
        <v/>
      </c>
    </row>
    <row r="20" spans="1:10" x14ac:dyDescent="0.25">
      <c r="A20" s="49"/>
      <c r="B20" s="27"/>
      <c r="C20" s="27"/>
      <c r="D20" s="28"/>
      <c r="E20" s="29"/>
      <c r="F20" s="40"/>
      <c r="G20" s="38"/>
      <c r="H20" s="26" t="str">
        <f t="shared" ca="1" si="0"/>
        <v/>
      </c>
    </row>
    <row r="21" spans="1:10" x14ac:dyDescent="0.25">
      <c r="A21" s="49"/>
      <c r="B21" s="27"/>
      <c r="C21" s="27"/>
      <c r="D21" s="28"/>
      <c r="E21" s="29"/>
      <c r="F21" s="40"/>
      <c r="G21" s="38"/>
      <c r="H21" s="26" t="str">
        <f t="shared" ca="1" si="0"/>
        <v/>
      </c>
    </row>
    <row r="22" spans="1:10" x14ac:dyDescent="0.25">
      <c r="A22" s="49"/>
      <c r="B22" s="27"/>
      <c r="C22" s="27"/>
      <c r="D22" s="28"/>
      <c r="E22" s="29"/>
      <c r="F22" s="40"/>
      <c r="G22" s="38"/>
      <c r="H22" s="26" t="str">
        <f t="shared" ca="1" si="0"/>
        <v/>
      </c>
    </row>
    <row r="23" spans="1:10" x14ac:dyDescent="0.25">
      <c r="A23" s="49"/>
      <c r="B23" s="27"/>
      <c r="C23" s="27"/>
      <c r="D23" s="28"/>
      <c r="E23" s="29"/>
      <c r="F23" s="40"/>
      <c r="G23" s="38"/>
      <c r="H23" s="26" t="str">
        <f t="shared" ca="1" si="0"/>
        <v/>
      </c>
    </row>
    <row r="24" spans="1:10" x14ac:dyDescent="0.25">
      <c r="A24" s="49"/>
      <c r="B24" s="27"/>
      <c r="C24" s="27"/>
      <c r="D24" s="28"/>
      <c r="E24" s="29"/>
      <c r="F24" s="40"/>
      <c r="G24" s="38"/>
      <c r="H24" s="26" t="str">
        <f t="shared" ca="1" si="0"/>
        <v/>
      </c>
    </row>
    <row r="25" spans="1:10" x14ac:dyDescent="0.25">
      <c r="A25" s="49"/>
      <c r="B25" s="27"/>
      <c r="C25" s="27"/>
      <c r="D25" s="28"/>
      <c r="E25" s="29"/>
      <c r="F25" s="40"/>
      <c r="G25" s="38"/>
      <c r="H25" s="26" t="str">
        <f t="shared" ca="1" si="0"/>
        <v/>
      </c>
    </row>
    <row r="26" spans="1:10" x14ac:dyDescent="0.25">
      <c r="A26" s="49"/>
      <c r="B26" s="27"/>
      <c r="C26" s="27"/>
      <c r="D26" s="28"/>
      <c r="E26" s="29"/>
      <c r="F26" s="40"/>
      <c r="G26" s="38"/>
      <c r="H26" s="26" t="str">
        <f t="shared" ca="1" si="0"/>
        <v/>
      </c>
    </row>
    <row r="27" spans="1:10" x14ac:dyDescent="0.25">
      <c r="A27" s="49"/>
      <c r="B27" s="27"/>
      <c r="C27" s="27"/>
      <c r="D27" s="28"/>
      <c r="E27" s="29"/>
      <c r="F27" s="40"/>
      <c r="G27" s="38"/>
      <c r="H27" s="26" t="str">
        <f t="shared" ca="1" si="0"/>
        <v/>
      </c>
    </row>
    <row r="28" spans="1:10" x14ac:dyDescent="0.25">
      <c r="A28" s="49"/>
      <c r="B28" s="27"/>
      <c r="C28" s="27"/>
      <c r="D28" s="28"/>
      <c r="E28" s="29"/>
      <c r="F28" s="40"/>
      <c r="G28" s="38"/>
      <c r="H28" s="26" t="str">
        <f t="shared" ca="1" si="0"/>
        <v/>
      </c>
    </row>
    <row r="29" spans="1:10" x14ac:dyDescent="0.25">
      <c r="A29" s="49"/>
      <c r="B29" s="27"/>
      <c r="C29" s="27"/>
      <c r="D29" s="28"/>
      <c r="E29" s="29"/>
      <c r="F29" s="40"/>
      <c r="G29" s="38"/>
      <c r="H29" s="26" t="str">
        <f t="shared" ca="1" si="0"/>
        <v/>
      </c>
    </row>
    <row r="30" spans="1:10" ht="15" customHeight="1" x14ac:dyDescent="0.25">
      <c r="A30" s="24" t="s">
        <v>7</v>
      </c>
      <c r="B30" s="30"/>
      <c r="C30" s="31"/>
      <c r="D30" s="23"/>
      <c r="E30" s="24"/>
      <c r="F30" s="41">
        <f>SUBTOTAL(109,Table1[CASH
OUT])</f>
        <v>55</v>
      </c>
      <c r="G30" s="39">
        <f>SUBTOTAL(109,Table1[CASH
IN])</f>
        <v>55</v>
      </c>
      <c r="H30" s="32">
        <f>Table1[[#Totals],[CASH
IN]]-Table1[[#Totals],[CASH
OUT]]+H7</f>
        <v>400</v>
      </c>
      <c r="J30" s="53"/>
    </row>
    <row r="31" spans="1:10" x14ac:dyDescent="0.25">
      <c r="J31" s="53"/>
    </row>
    <row r="32" spans="1:10" x14ac:dyDescent="0.25">
      <c r="A32" s="33" t="s">
        <v>47</v>
      </c>
      <c r="B32" s="34"/>
      <c r="C32" s="34"/>
      <c r="D32" s="34"/>
      <c r="E32" s="35"/>
      <c r="F32" s="34"/>
      <c r="G32" s="36" t="s">
        <v>48</v>
      </c>
      <c r="H32" s="37">
        <f>Table1[[#Totals],[BALANCE]]</f>
        <v>400</v>
      </c>
      <c r="J32" s="113" t="s">
        <v>71</v>
      </c>
    </row>
    <row r="33" spans="1:10" x14ac:dyDescent="0.25">
      <c r="A33" s="51"/>
      <c r="B33" s="34"/>
      <c r="C33" s="34"/>
      <c r="D33" s="34"/>
      <c r="E33" s="35"/>
      <c r="F33" s="34"/>
      <c r="G33" s="36" t="s">
        <v>49</v>
      </c>
      <c r="H33" s="37">
        <v>395</v>
      </c>
      <c r="J33" s="113"/>
    </row>
    <row r="34" spans="1:10" x14ac:dyDescent="0.25">
      <c r="A34" s="34"/>
      <c r="B34" s="34"/>
      <c r="C34" s="34"/>
      <c r="D34" s="34"/>
      <c r="E34" s="34"/>
      <c r="F34" s="34"/>
      <c r="G34" s="36" t="s">
        <v>50</v>
      </c>
      <c r="H34" s="54">
        <v>5</v>
      </c>
      <c r="J34" s="113"/>
    </row>
    <row r="35" spans="1:10" x14ac:dyDescent="0.25">
      <c r="A35" s="34"/>
      <c r="B35" s="34"/>
      <c r="C35" s="34"/>
      <c r="D35" s="34"/>
      <c r="E35" s="34"/>
      <c r="F35" s="34"/>
      <c r="G35" s="36" t="s">
        <v>51</v>
      </c>
      <c r="H35" s="37">
        <v>35</v>
      </c>
    </row>
    <row r="36" spans="1:10" x14ac:dyDescent="0.25">
      <c r="A36" s="34"/>
      <c r="B36" s="34"/>
      <c r="C36" s="34"/>
      <c r="D36" s="34"/>
      <c r="E36" s="34"/>
      <c r="F36" s="34"/>
      <c r="G36" s="36" t="s">
        <v>52</v>
      </c>
      <c r="H36" s="37">
        <v>400</v>
      </c>
    </row>
  </sheetData>
  <mergeCells count="4">
    <mergeCell ref="G2:H2"/>
    <mergeCell ref="G3:H3"/>
    <mergeCell ref="G4:H4"/>
    <mergeCell ref="J32:J34"/>
  </mergeCells>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selection activeCell="E25" sqref="E25"/>
    </sheetView>
  </sheetViews>
  <sheetFormatPr defaultColWidth="9.140625" defaultRowHeight="21" customHeight="1" x14ac:dyDescent="0.3"/>
  <cols>
    <col min="1" max="1" width="26.7109375" style="65" customWidth="1"/>
    <col min="2" max="8" width="13.7109375" style="65" customWidth="1"/>
    <col min="9" max="14" width="15.5703125" style="65" customWidth="1"/>
    <col min="15" max="15" width="4.7109375" style="65" customWidth="1"/>
    <col min="16" max="16" width="9.140625" style="65"/>
    <col min="17" max="16384" width="9.140625" style="66"/>
  </cols>
  <sheetData>
    <row r="1" spans="1:16" s="63" customFormat="1" x14ac:dyDescent="0.35">
      <c r="A1" s="116" t="s">
        <v>119</v>
      </c>
      <c r="B1" s="116"/>
      <c r="C1" s="116"/>
      <c r="D1" s="116"/>
      <c r="E1" s="116"/>
      <c r="J1" s="114"/>
      <c r="K1" s="114"/>
      <c r="L1" s="114"/>
    </row>
    <row r="2" spans="1:16" s="63" customFormat="1" x14ac:dyDescent="0.35">
      <c r="A2" s="98"/>
      <c r="B2" s="98"/>
      <c r="C2" s="98"/>
      <c r="D2" s="98"/>
      <c r="E2" s="98"/>
    </row>
    <row r="3" spans="1:16" s="63" customFormat="1" x14ac:dyDescent="0.35">
      <c r="A3" s="64"/>
      <c r="B3" s="64"/>
      <c r="C3" s="64"/>
    </row>
    <row r="4" spans="1:16" ht="19.5" thickBot="1" x14ac:dyDescent="0.35">
      <c r="A4" s="81" t="s">
        <v>78</v>
      </c>
      <c r="B4" s="82" t="s">
        <v>79</v>
      </c>
      <c r="C4" s="82" t="s">
        <v>80</v>
      </c>
      <c r="D4" s="82" t="s">
        <v>81</v>
      </c>
      <c r="E4" s="82" t="s">
        <v>82</v>
      </c>
      <c r="F4" s="82" t="s">
        <v>83</v>
      </c>
      <c r="G4" s="82" t="s">
        <v>84</v>
      </c>
      <c r="H4" s="82" t="s">
        <v>85</v>
      </c>
      <c r="I4" s="82" t="s">
        <v>86</v>
      </c>
      <c r="J4" s="82" t="s">
        <v>87</v>
      </c>
      <c r="K4" s="82" t="s">
        <v>88</v>
      </c>
      <c r="L4" s="82" t="s">
        <v>89</v>
      </c>
      <c r="M4" s="82" t="s">
        <v>90</v>
      </c>
      <c r="N4" s="82" t="s">
        <v>91</v>
      </c>
    </row>
    <row r="5" spans="1:16" s="68" customFormat="1" ht="18.75" x14ac:dyDescent="0.3">
      <c r="A5" s="79" t="s">
        <v>28</v>
      </c>
      <c r="B5" s="80" t="s">
        <v>92</v>
      </c>
      <c r="C5" s="80" t="s">
        <v>93</v>
      </c>
      <c r="D5" s="80" t="s">
        <v>94</v>
      </c>
      <c r="E5" s="80" t="s">
        <v>95</v>
      </c>
      <c r="F5" s="80" t="s">
        <v>96</v>
      </c>
      <c r="G5" s="80" t="s">
        <v>97</v>
      </c>
      <c r="H5" s="80" t="s">
        <v>98</v>
      </c>
      <c r="I5" s="80" t="s">
        <v>99</v>
      </c>
      <c r="J5" s="80" t="s">
        <v>100</v>
      </c>
      <c r="K5" s="80" t="s">
        <v>101</v>
      </c>
      <c r="L5" s="80" t="s">
        <v>102</v>
      </c>
      <c r="M5" s="80" t="s">
        <v>103</v>
      </c>
      <c r="N5" s="80" t="s">
        <v>91</v>
      </c>
      <c r="O5" s="67"/>
      <c r="P5" s="67"/>
    </row>
    <row r="6" spans="1:16" ht="18.75" x14ac:dyDescent="0.3">
      <c r="A6" s="83" t="s">
        <v>28</v>
      </c>
      <c r="B6" s="69">
        <v>0</v>
      </c>
      <c r="C6" s="69">
        <v>500</v>
      </c>
      <c r="D6" s="69">
        <v>3155</v>
      </c>
      <c r="E6" s="69">
        <v>375</v>
      </c>
      <c r="F6" s="69">
        <v>0</v>
      </c>
      <c r="G6" s="69">
        <v>0</v>
      </c>
      <c r="H6" s="69">
        <v>0</v>
      </c>
      <c r="I6" s="69">
        <v>10000</v>
      </c>
      <c r="J6" s="69">
        <v>1500</v>
      </c>
      <c r="K6" s="69">
        <v>0</v>
      </c>
      <c r="L6" s="69">
        <v>0</v>
      </c>
      <c r="M6" s="69">
        <v>0</v>
      </c>
      <c r="N6" s="69">
        <f>SUM(tblEmplPlan[[Jan]:[Dec]])</f>
        <v>15530</v>
      </c>
    </row>
    <row r="7" spans="1:16" ht="18.75" x14ac:dyDescent="0.3">
      <c r="A7" s="70" t="s">
        <v>104</v>
      </c>
      <c r="B7" s="69">
        <f>SUBTOTAL(109,tblEmplPlan[Jan])</f>
        <v>0</v>
      </c>
      <c r="C7" s="69">
        <f>SUBTOTAL(109,tblEmplPlan[Feb])</f>
        <v>500</v>
      </c>
      <c r="D7" s="69">
        <f>SUBTOTAL(109,tblEmplPlan[Mar])</f>
        <v>3155</v>
      </c>
      <c r="E7" s="69">
        <f>SUBTOTAL(109,tblEmplPlan[Apr])</f>
        <v>375</v>
      </c>
      <c r="F7" s="69">
        <f>SUBTOTAL(109,tblEmplPlan[May])</f>
        <v>0</v>
      </c>
      <c r="G7" s="69">
        <f>SUBTOTAL(109,tblEmplPlan[Jun])</f>
        <v>0</v>
      </c>
      <c r="H7" s="69">
        <f>SUBTOTAL(109,tblEmplPlan[Jul])</f>
        <v>0</v>
      </c>
      <c r="I7" s="69">
        <f>SUBTOTAL(109,tblEmplPlan[Aug])</f>
        <v>10000</v>
      </c>
      <c r="J7" s="69">
        <f>SUBTOTAL(109,tblEmplPlan[Sep])</f>
        <v>1500</v>
      </c>
      <c r="K7" s="69">
        <f>SUBTOTAL(109,tblEmplPlan[Oct])</f>
        <v>0</v>
      </c>
      <c r="L7" s="69">
        <f>SUBTOTAL(109,tblEmplPlan[Nov])</f>
        <v>0</v>
      </c>
      <c r="M7" s="69">
        <f>SUBTOTAL(109,tblEmplPlan[Dec])</f>
        <v>0</v>
      </c>
      <c r="N7" s="69">
        <f>SUBTOTAL(109,tblEmplPlan[YEAR])</f>
        <v>15530</v>
      </c>
    </row>
    <row r="8" spans="1:16" ht="18.75" x14ac:dyDescent="0.3">
      <c r="A8" s="115"/>
      <c r="B8" s="115"/>
      <c r="C8" s="71"/>
      <c r="D8" s="71"/>
      <c r="E8" s="71"/>
      <c r="F8" s="71"/>
      <c r="G8" s="71"/>
      <c r="H8" s="71"/>
      <c r="I8" s="71"/>
      <c r="J8" s="71"/>
      <c r="K8" s="71"/>
      <c r="L8" s="71"/>
      <c r="M8" s="71"/>
      <c r="N8" s="72"/>
    </row>
    <row r="9" spans="1:16" ht="18.75" x14ac:dyDescent="0.3">
      <c r="A9" s="73" t="s">
        <v>105</v>
      </c>
      <c r="B9" s="78" t="s">
        <v>92</v>
      </c>
      <c r="C9" s="78" t="s">
        <v>93</v>
      </c>
      <c r="D9" s="78" t="s">
        <v>94</v>
      </c>
      <c r="E9" s="78" t="s">
        <v>95</v>
      </c>
      <c r="F9" s="78" t="s">
        <v>96</v>
      </c>
      <c r="G9" s="78" t="s">
        <v>97</v>
      </c>
      <c r="H9" s="78" t="s">
        <v>98</v>
      </c>
      <c r="I9" s="78" t="s">
        <v>99</v>
      </c>
      <c r="J9" s="78" t="s">
        <v>100</v>
      </c>
      <c r="K9" s="78" t="s">
        <v>101</v>
      </c>
      <c r="L9" s="78" t="s">
        <v>102</v>
      </c>
      <c r="M9" s="78" t="s">
        <v>103</v>
      </c>
      <c r="N9" s="78" t="s">
        <v>91</v>
      </c>
    </row>
    <row r="10" spans="1:16" ht="18.75" x14ac:dyDescent="0.3">
      <c r="A10" s="84" t="s">
        <v>116</v>
      </c>
      <c r="B10" s="74">
        <v>0</v>
      </c>
      <c r="C10" s="74">
        <v>0</v>
      </c>
      <c r="D10" s="74">
        <v>100</v>
      </c>
      <c r="E10" s="74">
        <v>100</v>
      </c>
      <c r="F10" s="74">
        <v>100</v>
      </c>
      <c r="G10" s="74">
        <v>0</v>
      </c>
      <c r="H10" s="74">
        <v>0</v>
      </c>
      <c r="I10" s="74">
        <v>100</v>
      </c>
      <c r="J10" s="74">
        <v>100</v>
      </c>
      <c r="K10" s="74">
        <v>100</v>
      </c>
      <c r="L10" s="74">
        <v>0</v>
      </c>
      <c r="M10" s="74">
        <v>0</v>
      </c>
      <c r="N10" s="69">
        <f t="shared" ref="N10:N15" si="0">SUM(B10:M10)</f>
        <v>600</v>
      </c>
    </row>
    <row r="11" spans="1:16" ht="18.75" x14ac:dyDescent="0.3">
      <c r="A11" s="84" t="s">
        <v>115</v>
      </c>
      <c r="B11" s="74">
        <v>0</v>
      </c>
      <c r="C11" s="74">
        <v>400</v>
      </c>
      <c r="D11" s="74">
        <v>0</v>
      </c>
      <c r="E11" s="74">
        <v>0</v>
      </c>
      <c r="F11" s="74">
        <v>0</v>
      </c>
      <c r="G11" s="74">
        <v>0</v>
      </c>
      <c r="H11" s="74">
        <v>400</v>
      </c>
      <c r="I11" s="74">
        <v>0</v>
      </c>
      <c r="J11" s="74">
        <v>0</v>
      </c>
      <c r="K11" s="74">
        <v>0</v>
      </c>
      <c r="L11" s="74">
        <v>0</v>
      </c>
      <c r="M11" s="74">
        <v>0</v>
      </c>
      <c r="N11" s="69">
        <f t="shared" si="0"/>
        <v>800</v>
      </c>
    </row>
    <row r="12" spans="1:16" ht="18.75" x14ac:dyDescent="0.3">
      <c r="A12" s="84" t="s">
        <v>117</v>
      </c>
      <c r="B12" s="74">
        <v>0</v>
      </c>
      <c r="C12" s="74">
        <v>50</v>
      </c>
      <c r="D12" s="74">
        <v>50</v>
      </c>
      <c r="E12" s="74">
        <v>50</v>
      </c>
      <c r="F12" s="74">
        <v>50</v>
      </c>
      <c r="G12" s="74">
        <v>0</v>
      </c>
      <c r="H12" s="74">
        <v>0</v>
      </c>
      <c r="I12" s="74">
        <v>0</v>
      </c>
      <c r="J12" s="74">
        <v>0</v>
      </c>
      <c r="K12" s="74">
        <v>50</v>
      </c>
      <c r="L12" s="74">
        <v>50</v>
      </c>
      <c r="M12" s="74">
        <v>0</v>
      </c>
      <c r="N12" s="69">
        <f t="shared" si="0"/>
        <v>300</v>
      </c>
    </row>
    <row r="13" spans="1:16" ht="18.75" x14ac:dyDescent="0.3">
      <c r="A13" s="84" t="s">
        <v>31</v>
      </c>
      <c r="B13" s="74">
        <v>0</v>
      </c>
      <c r="C13" s="74">
        <v>0</v>
      </c>
      <c r="D13" s="74">
        <v>0</v>
      </c>
      <c r="E13" s="74">
        <v>0</v>
      </c>
      <c r="F13" s="74">
        <v>0</v>
      </c>
      <c r="G13" s="74">
        <v>0</v>
      </c>
      <c r="H13" s="74">
        <v>0</v>
      </c>
      <c r="I13" s="74">
        <v>0</v>
      </c>
      <c r="J13" s="74">
        <v>12000</v>
      </c>
      <c r="K13" s="74">
        <v>0</v>
      </c>
      <c r="L13" s="74">
        <v>0</v>
      </c>
      <c r="M13" s="74">
        <v>0</v>
      </c>
      <c r="N13" s="69">
        <f t="shared" si="0"/>
        <v>12000</v>
      </c>
    </row>
    <row r="14" spans="1:16" ht="18.75" x14ac:dyDescent="0.3">
      <c r="A14" s="84" t="s">
        <v>106</v>
      </c>
      <c r="B14" s="74">
        <v>0</v>
      </c>
      <c r="C14" s="74">
        <v>800</v>
      </c>
      <c r="D14" s="74">
        <v>0</v>
      </c>
      <c r="E14" s="74">
        <v>0</v>
      </c>
      <c r="F14" s="74">
        <v>0</v>
      </c>
      <c r="G14" s="74">
        <v>0</v>
      </c>
      <c r="H14" s="74">
        <v>0</v>
      </c>
      <c r="I14" s="74">
        <v>300</v>
      </c>
      <c r="J14" s="74">
        <v>0</v>
      </c>
      <c r="K14" s="74">
        <v>0</v>
      </c>
      <c r="L14" s="74">
        <v>0</v>
      </c>
      <c r="M14" s="74">
        <v>0</v>
      </c>
      <c r="N14" s="69">
        <f>SUM(B14:M14)</f>
        <v>1100</v>
      </c>
    </row>
    <row r="15" spans="1:16" ht="18.75" x14ac:dyDescent="0.3">
      <c r="A15" s="84" t="s">
        <v>118</v>
      </c>
      <c r="B15" s="74">
        <v>0</v>
      </c>
      <c r="C15" s="74">
        <v>250</v>
      </c>
      <c r="D15" s="74">
        <v>0</v>
      </c>
      <c r="E15" s="74">
        <v>0</v>
      </c>
      <c r="F15" s="74">
        <v>0</v>
      </c>
      <c r="G15" s="74">
        <v>0</v>
      </c>
      <c r="H15" s="74">
        <v>0</v>
      </c>
      <c r="I15" s="74">
        <v>0</v>
      </c>
      <c r="J15" s="74">
        <v>0</v>
      </c>
      <c r="K15" s="74">
        <v>0</v>
      </c>
      <c r="L15" s="74">
        <v>0</v>
      </c>
      <c r="M15" s="74">
        <v>0</v>
      </c>
      <c r="N15" s="69">
        <f t="shared" si="0"/>
        <v>250</v>
      </c>
    </row>
    <row r="16" spans="1:16" ht="18.75" x14ac:dyDescent="0.3">
      <c r="A16" s="75" t="s">
        <v>104</v>
      </c>
      <c r="B16" s="76">
        <f>SUBTOTAL(109,tblOffPlan[Jan])</f>
        <v>0</v>
      </c>
      <c r="C16" s="69">
        <f>SUBTOTAL(109,tblOffPlan[Feb])</f>
        <v>1500</v>
      </c>
      <c r="D16" s="69">
        <f>SUBTOTAL(109,tblOffPlan[Mar])</f>
        <v>150</v>
      </c>
      <c r="E16" s="69">
        <f>SUBTOTAL(109,tblOffPlan[Apr])</f>
        <v>150</v>
      </c>
      <c r="F16" s="69">
        <f>SUBTOTAL(109,tblOffPlan[May])</f>
        <v>150</v>
      </c>
      <c r="G16" s="69">
        <f>SUBTOTAL(109,tblOffPlan[Jun])</f>
        <v>0</v>
      </c>
      <c r="H16" s="69">
        <f>SUBTOTAL(109,tblOffPlan[Jul])</f>
        <v>400</v>
      </c>
      <c r="I16" s="69">
        <f>SUBTOTAL(109,tblOffPlan[Aug])</f>
        <v>400</v>
      </c>
      <c r="J16" s="69">
        <f>SUBTOTAL(109,tblOffPlan[Sep])</f>
        <v>12100</v>
      </c>
      <c r="K16" s="69">
        <f>SUBTOTAL(109,tblOffPlan[Oct])</f>
        <v>150</v>
      </c>
      <c r="L16" s="69">
        <f>SUBTOTAL(109,tblOffPlan[Nov])</f>
        <v>50</v>
      </c>
      <c r="M16" s="69">
        <f>SUBTOTAL(109,tblOffPlan[Dec])</f>
        <v>0</v>
      </c>
      <c r="N16" s="69">
        <f>SUBTOTAL(109,tblOffPlan[YEAR])</f>
        <v>15050</v>
      </c>
    </row>
    <row r="17" spans="1:14" ht="18.75" x14ac:dyDescent="0.3">
      <c r="A17" s="115"/>
      <c r="B17" s="115"/>
      <c r="C17" s="72"/>
      <c r="D17" s="72"/>
      <c r="E17" s="72"/>
      <c r="F17" s="72"/>
      <c r="G17" s="72"/>
      <c r="H17" s="72"/>
      <c r="I17" s="72"/>
      <c r="J17" s="72"/>
      <c r="K17" s="72"/>
      <c r="L17" s="72"/>
      <c r="M17" s="72"/>
      <c r="N17" s="72"/>
    </row>
    <row r="18" spans="1:14" ht="19.5" thickBot="1" x14ac:dyDescent="0.35">
      <c r="A18" s="60" t="s">
        <v>107</v>
      </c>
      <c r="B18" s="61"/>
      <c r="C18" s="61"/>
      <c r="D18" s="62"/>
      <c r="E18" s="61"/>
      <c r="F18" s="61"/>
      <c r="G18" s="61"/>
      <c r="H18" s="61"/>
      <c r="I18" s="61"/>
      <c r="J18" s="61"/>
      <c r="K18" s="61"/>
      <c r="L18" s="61"/>
      <c r="M18" s="61"/>
      <c r="N18" s="61"/>
    </row>
    <row r="19" spans="1:14" ht="19.5" thickBot="1" x14ac:dyDescent="0.35">
      <c r="A19" s="93" t="s">
        <v>28</v>
      </c>
      <c r="B19" s="77">
        <f>B7</f>
        <v>0</v>
      </c>
      <c r="C19" s="77">
        <f t="shared" ref="C19:M19" si="1">C7</f>
        <v>500</v>
      </c>
      <c r="D19" s="77">
        <f t="shared" si="1"/>
        <v>3155</v>
      </c>
      <c r="E19" s="77">
        <f t="shared" si="1"/>
        <v>375</v>
      </c>
      <c r="F19" s="77">
        <f t="shared" si="1"/>
        <v>0</v>
      </c>
      <c r="G19" s="77">
        <f t="shared" si="1"/>
        <v>0</v>
      </c>
      <c r="H19" s="77">
        <f t="shared" si="1"/>
        <v>0</v>
      </c>
      <c r="I19" s="77">
        <f t="shared" si="1"/>
        <v>10000</v>
      </c>
      <c r="J19" s="77">
        <f t="shared" si="1"/>
        <v>1500</v>
      </c>
      <c r="K19" s="77">
        <f t="shared" si="1"/>
        <v>0</v>
      </c>
      <c r="L19" s="77">
        <f t="shared" si="1"/>
        <v>0</v>
      </c>
      <c r="M19" s="77">
        <f t="shared" si="1"/>
        <v>0</v>
      </c>
      <c r="N19" s="77">
        <f>SUM(B19:M19)</f>
        <v>15530</v>
      </c>
    </row>
    <row r="20" spans="1:14" ht="19.5" thickBot="1" x14ac:dyDescent="0.35">
      <c r="A20" s="94" t="s">
        <v>105</v>
      </c>
      <c r="B20" s="77">
        <f>B16</f>
        <v>0</v>
      </c>
      <c r="C20" s="77">
        <f t="shared" ref="C20:M20" si="2">C16</f>
        <v>1500</v>
      </c>
      <c r="D20" s="77">
        <f t="shared" si="2"/>
        <v>150</v>
      </c>
      <c r="E20" s="77">
        <f t="shared" si="2"/>
        <v>150</v>
      </c>
      <c r="F20" s="77">
        <f t="shared" si="2"/>
        <v>150</v>
      </c>
      <c r="G20" s="77">
        <f t="shared" si="2"/>
        <v>0</v>
      </c>
      <c r="H20" s="77">
        <f t="shared" si="2"/>
        <v>400</v>
      </c>
      <c r="I20" s="77">
        <f t="shared" si="2"/>
        <v>400</v>
      </c>
      <c r="J20" s="77">
        <f t="shared" si="2"/>
        <v>12100</v>
      </c>
      <c r="K20" s="77">
        <f t="shared" si="2"/>
        <v>150</v>
      </c>
      <c r="L20" s="77">
        <f t="shared" si="2"/>
        <v>50</v>
      </c>
      <c r="M20" s="77">
        <f t="shared" si="2"/>
        <v>0</v>
      </c>
      <c r="N20" s="77">
        <f t="shared" ref="N20" si="3">SUM(B20:M20)</f>
        <v>15050</v>
      </c>
    </row>
    <row r="21" spans="1:14" ht="19.5" thickBot="1" x14ac:dyDescent="0.35">
      <c r="A21" s="95" t="s">
        <v>108</v>
      </c>
      <c r="B21" s="96">
        <f>B19-B20</f>
        <v>0</v>
      </c>
      <c r="C21" s="96">
        <f>B21+C19-C20</f>
        <v>-1000</v>
      </c>
      <c r="D21" s="96">
        <f t="shared" ref="D21:M21" si="4">C21+D19-D20</f>
        <v>2005</v>
      </c>
      <c r="E21" s="96">
        <f t="shared" si="4"/>
        <v>2230</v>
      </c>
      <c r="F21" s="96">
        <f t="shared" si="4"/>
        <v>2080</v>
      </c>
      <c r="G21" s="96">
        <f t="shared" si="4"/>
        <v>2080</v>
      </c>
      <c r="H21" s="96">
        <f t="shared" si="4"/>
        <v>1680</v>
      </c>
      <c r="I21" s="96">
        <f t="shared" si="4"/>
        <v>11280</v>
      </c>
      <c r="J21" s="96">
        <f t="shared" si="4"/>
        <v>680</v>
      </c>
      <c r="K21" s="96">
        <f t="shared" si="4"/>
        <v>530</v>
      </c>
      <c r="L21" s="96">
        <f t="shared" si="4"/>
        <v>480</v>
      </c>
      <c r="M21" s="96">
        <f t="shared" si="4"/>
        <v>480</v>
      </c>
      <c r="N21" s="97"/>
    </row>
    <row r="22" spans="1:14" ht="18.75" x14ac:dyDescent="0.3">
      <c r="M22" s="67"/>
      <c r="N22" s="67"/>
    </row>
  </sheetData>
  <mergeCells count="4">
    <mergeCell ref="J1:L1"/>
    <mergeCell ref="A8:B8"/>
    <mergeCell ref="A17:B17"/>
    <mergeCell ref="A1:E1"/>
  </mergeCells>
  <pageMargins left="0.7" right="0.7" top="0.75" bottom="0.75" header="0.3" footer="0.3"/>
  <legacy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9"/>
  <sheetViews>
    <sheetView workbookViewId="0">
      <selection activeCell="A11" sqref="A11:C11"/>
    </sheetView>
  </sheetViews>
  <sheetFormatPr defaultRowHeight="15" x14ac:dyDescent="0.25"/>
  <cols>
    <col min="1" max="1" width="48.5703125" customWidth="1"/>
    <col min="2" max="2" width="18.5703125" customWidth="1"/>
    <col min="3" max="3" width="35.28515625" customWidth="1"/>
  </cols>
  <sheetData>
    <row r="1" spans="1:3" x14ac:dyDescent="0.25">
      <c r="A1" s="106" t="s">
        <v>75</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23</v>
      </c>
      <c r="C5" s="6" t="s">
        <v>24</v>
      </c>
    </row>
    <row r="6" spans="1:3" x14ac:dyDescent="0.25">
      <c r="A6" t="s">
        <v>10</v>
      </c>
      <c r="B6" s="5">
        <v>100</v>
      </c>
      <c r="C6" s="1">
        <v>100</v>
      </c>
    </row>
    <row r="7" spans="1:3" x14ac:dyDescent="0.25">
      <c r="A7" t="s">
        <v>4</v>
      </c>
      <c r="B7" s="5"/>
      <c r="C7" s="1">
        <v>3055</v>
      </c>
    </row>
    <row r="8" spans="1:3" x14ac:dyDescent="0.25">
      <c r="A8" t="s">
        <v>6</v>
      </c>
      <c r="B8" s="5"/>
      <c r="C8" s="1">
        <v>10</v>
      </c>
    </row>
    <row r="9" spans="1:3" x14ac:dyDescent="0.25">
      <c r="A9" s="2" t="s">
        <v>7</v>
      </c>
      <c r="B9" s="3">
        <f>SUM(B6:B8)</f>
        <v>100</v>
      </c>
      <c r="C9" s="3">
        <f>SUM(C6:C8)</f>
        <v>3165</v>
      </c>
    </row>
    <row r="10" spans="1:3" x14ac:dyDescent="0.25">
      <c r="B10" s="1"/>
      <c r="C10" s="1"/>
    </row>
    <row r="11" spans="1:3" x14ac:dyDescent="0.25">
      <c r="A11" s="57" t="s">
        <v>8</v>
      </c>
      <c r="B11" s="99" t="s">
        <v>23</v>
      </c>
      <c r="C11" s="99" t="s">
        <v>24</v>
      </c>
    </row>
    <row r="12" spans="1:3" x14ac:dyDescent="0.25">
      <c r="A12" t="s">
        <v>11</v>
      </c>
      <c r="B12" s="1">
        <v>150</v>
      </c>
      <c r="C12" s="1">
        <v>157</v>
      </c>
    </row>
    <row r="13" spans="1:3" x14ac:dyDescent="0.25">
      <c r="A13" s="2" t="s">
        <v>7</v>
      </c>
      <c r="B13" s="3">
        <f>SUM(B12:B12)</f>
        <v>150</v>
      </c>
      <c r="C13" s="3">
        <f>SUM(C12)</f>
        <v>157</v>
      </c>
    </row>
    <row r="14" spans="1:3" x14ac:dyDescent="0.25">
      <c r="A14" s="2" t="s">
        <v>9</v>
      </c>
      <c r="B14" s="1">
        <f>B9-B13</f>
        <v>-50</v>
      </c>
      <c r="C14" s="1">
        <f>C9-C13</f>
        <v>3008</v>
      </c>
    </row>
    <row r="15" spans="1:3" x14ac:dyDescent="0.25">
      <c r="B15" s="1"/>
      <c r="C15" s="1"/>
    </row>
    <row r="16" spans="1:3" x14ac:dyDescent="0.25">
      <c r="B16" s="1"/>
      <c r="C16" s="1"/>
    </row>
    <row r="17" spans="2:3" x14ac:dyDescent="0.25">
      <c r="B17" s="1"/>
      <c r="C17" s="1"/>
    </row>
    <row r="18" spans="2:3" x14ac:dyDescent="0.25">
      <c r="B18" s="1"/>
      <c r="C18" s="1"/>
    </row>
    <row r="19" spans="2:3" x14ac:dyDescent="0.25">
      <c r="B19" s="1"/>
      <c r="C19" s="1"/>
    </row>
    <row r="20" spans="2:3" x14ac:dyDescent="0.25">
      <c r="B20" s="1"/>
      <c r="C20" s="1"/>
    </row>
    <row r="21" spans="2:3" x14ac:dyDescent="0.25">
      <c r="B21" s="1"/>
      <c r="C21" s="1"/>
    </row>
    <row r="22" spans="2:3" x14ac:dyDescent="0.25">
      <c r="B22" s="1"/>
      <c r="C22" s="1"/>
    </row>
    <row r="23" spans="2:3" x14ac:dyDescent="0.25">
      <c r="B23" s="1"/>
      <c r="C23" s="1"/>
    </row>
    <row r="24" spans="2:3" x14ac:dyDescent="0.25">
      <c r="B24" s="1"/>
      <c r="C24" s="1"/>
    </row>
    <row r="25" spans="2:3" x14ac:dyDescent="0.25">
      <c r="B25" s="1"/>
      <c r="C25" s="1"/>
    </row>
    <row r="26" spans="2:3" x14ac:dyDescent="0.25">
      <c r="B26" s="1"/>
      <c r="C26" s="1"/>
    </row>
    <row r="27" spans="2:3" x14ac:dyDescent="0.25">
      <c r="B27" s="1"/>
      <c r="C27" s="1"/>
    </row>
    <row r="28" spans="2:3" x14ac:dyDescent="0.25">
      <c r="B28" s="1"/>
      <c r="C28" s="1"/>
    </row>
    <row r="29" spans="2:3" x14ac:dyDescent="0.25">
      <c r="B29" s="1"/>
      <c r="C29" s="1"/>
    </row>
    <row r="30" spans="2:3" x14ac:dyDescent="0.25">
      <c r="B30" s="1"/>
      <c r="C30" s="1"/>
    </row>
    <row r="31" spans="2:3" x14ac:dyDescent="0.25">
      <c r="B31" s="1"/>
      <c r="C31" s="1"/>
    </row>
    <row r="32" spans="2: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sheetData>
  <mergeCells count="3">
    <mergeCell ref="A2:C2"/>
    <mergeCell ref="A3:C3"/>
    <mergeCell ref="A1:C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3"/>
  <sheetViews>
    <sheetView workbookViewId="0">
      <selection activeCell="A11" sqref="A11:C11"/>
    </sheetView>
  </sheetViews>
  <sheetFormatPr defaultRowHeight="15" x14ac:dyDescent="0.25"/>
  <cols>
    <col min="1" max="1" width="48.5703125" customWidth="1"/>
    <col min="2" max="2" width="18.5703125" customWidth="1"/>
    <col min="3" max="3" width="35.28515625" customWidth="1"/>
  </cols>
  <sheetData>
    <row r="1" spans="1:3" x14ac:dyDescent="0.25">
      <c r="A1" s="106" t="s">
        <v>34</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23</v>
      </c>
      <c r="C5" s="6" t="s">
        <v>24</v>
      </c>
    </row>
    <row r="6" spans="1:3" x14ac:dyDescent="0.25">
      <c r="B6" s="5"/>
      <c r="C6" s="1"/>
    </row>
    <row r="7" spans="1:3" x14ac:dyDescent="0.25">
      <c r="B7" s="5"/>
      <c r="C7" s="1"/>
    </row>
    <row r="8" spans="1:3" x14ac:dyDescent="0.25">
      <c r="B8" s="5"/>
      <c r="C8" s="1"/>
    </row>
    <row r="9" spans="1:3" x14ac:dyDescent="0.25">
      <c r="A9" s="2" t="s">
        <v>7</v>
      </c>
      <c r="B9" s="3">
        <f>SUM(B6:B8)</f>
        <v>0</v>
      </c>
      <c r="C9" s="3">
        <f>SUM(C6:C8)</f>
        <v>0</v>
      </c>
    </row>
    <row r="10" spans="1:3" x14ac:dyDescent="0.25">
      <c r="B10" s="1"/>
      <c r="C10" s="1"/>
    </row>
    <row r="11" spans="1:3" x14ac:dyDescent="0.25">
      <c r="A11" s="57" t="s">
        <v>8</v>
      </c>
      <c r="B11" s="99" t="s">
        <v>23</v>
      </c>
      <c r="C11" s="99" t="s">
        <v>24</v>
      </c>
    </row>
    <row r="12" spans="1:3" x14ac:dyDescent="0.25">
      <c r="A12" s="7"/>
      <c r="B12" s="8"/>
      <c r="C12" s="8"/>
    </row>
    <row r="13" spans="1:3" x14ac:dyDescent="0.25">
      <c r="A13" s="7"/>
      <c r="B13" s="8"/>
      <c r="C13" s="8"/>
    </row>
    <row r="14" spans="1:3" x14ac:dyDescent="0.25">
      <c r="A14" s="7"/>
      <c r="B14" s="8"/>
      <c r="C14" s="8"/>
    </row>
    <row r="15" spans="1:3" x14ac:dyDescent="0.25">
      <c r="A15" s="7"/>
      <c r="B15" s="8"/>
      <c r="C15" s="8"/>
    </row>
    <row r="16" spans="1:3" x14ac:dyDescent="0.25">
      <c r="B16" s="1"/>
      <c r="C16" s="1"/>
    </row>
    <row r="17" spans="1:3" x14ac:dyDescent="0.25">
      <c r="A17" s="2" t="s">
        <v>7</v>
      </c>
      <c r="B17" s="3">
        <f>SUM(B16:B16)</f>
        <v>0</v>
      </c>
      <c r="C17" s="3">
        <f>SUM(C12:C16)</f>
        <v>0</v>
      </c>
    </row>
    <row r="18" spans="1:3" x14ac:dyDescent="0.25">
      <c r="A18" s="2" t="s">
        <v>9</v>
      </c>
      <c r="B18" s="1">
        <f>B9-B17</f>
        <v>0</v>
      </c>
      <c r="C18" s="1">
        <f>C9-C17</f>
        <v>0</v>
      </c>
    </row>
    <row r="19" spans="1:3" x14ac:dyDescent="0.25">
      <c r="B19" s="1"/>
      <c r="C19" s="1"/>
    </row>
    <row r="20" spans="1:3" x14ac:dyDescent="0.25">
      <c r="B20" s="1"/>
      <c r="C20" s="1"/>
    </row>
    <row r="21" spans="1:3" x14ac:dyDescent="0.25">
      <c r="B21" s="1"/>
      <c r="C21" s="1"/>
    </row>
    <row r="22" spans="1:3" x14ac:dyDescent="0.25">
      <c r="B22" s="1"/>
      <c r="C22" s="1"/>
    </row>
    <row r="23" spans="1:3" x14ac:dyDescent="0.25">
      <c r="B23" s="1"/>
      <c r="C23" s="1"/>
    </row>
    <row r="24" spans="1:3" x14ac:dyDescent="0.25">
      <c r="B24" s="1"/>
      <c r="C24" s="1"/>
    </row>
    <row r="25" spans="1:3" x14ac:dyDescent="0.25">
      <c r="B25" s="1"/>
      <c r="C25" s="1"/>
    </row>
    <row r="26" spans="1:3" x14ac:dyDescent="0.25">
      <c r="B26" s="1"/>
      <c r="C26" s="1"/>
    </row>
    <row r="27" spans="1:3" x14ac:dyDescent="0.25">
      <c r="B27" s="1"/>
      <c r="C27" s="1"/>
    </row>
    <row r="28" spans="1:3" x14ac:dyDescent="0.25">
      <c r="B28" s="1"/>
      <c r="C28" s="1"/>
    </row>
    <row r="29" spans="1:3" x14ac:dyDescent="0.25">
      <c r="B29" s="1"/>
      <c r="C29" s="1"/>
    </row>
    <row r="30" spans="1:3" x14ac:dyDescent="0.25">
      <c r="B30" s="1"/>
      <c r="C30" s="1"/>
    </row>
    <row r="31" spans="1:3" x14ac:dyDescent="0.25">
      <c r="B31" s="1"/>
      <c r="C31" s="1"/>
    </row>
    <row r="32" spans="1: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sheetData>
  <mergeCells count="3">
    <mergeCell ref="A1:C1"/>
    <mergeCell ref="A2:C2"/>
    <mergeCell ref="A3:C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3"/>
  <sheetViews>
    <sheetView workbookViewId="0">
      <selection activeCell="C5" sqref="A5:C5"/>
    </sheetView>
  </sheetViews>
  <sheetFormatPr defaultRowHeight="15" x14ac:dyDescent="0.25"/>
  <cols>
    <col min="1" max="1" width="48.5703125" customWidth="1"/>
    <col min="2" max="2" width="18.5703125" customWidth="1"/>
    <col min="3" max="3" width="35.28515625" customWidth="1"/>
  </cols>
  <sheetData>
    <row r="1" spans="1:3" x14ac:dyDescent="0.25">
      <c r="A1" s="106" t="s">
        <v>25</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23</v>
      </c>
      <c r="C5" s="6" t="s">
        <v>24</v>
      </c>
    </row>
    <row r="6" spans="1:3" x14ac:dyDescent="0.25">
      <c r="B6" s="5"/>
      <c r="C6" s="1"/>
    </row>
    <row r="7" spans="1:3" x14ac:dyDescent="0.25">
      <c r="B7" s="5"/>
      <c r="C7" s="1"/>
    </row>
    <row r="8" spans="1:3" x14ac:dyDescent="0.25">
      <c r="B8" s="5"/>
      <c r="C8" s="1"/>
    </row>
    <row r="9" spans="1:3" x14ac:dyDescent="0.25">
      <c r="A9" s="2" t="s">
        <v>7</v>
      </c>
      <c r="B9" s="3">
        <f>SUM(B6:B8)</f>
        <v>0</v>
      </c>
      <c r="C9" s="3">
        <f>SUM(C6:C8)</f>
        <v>0</v>
      </c>
    </row>
    <row r="10" spans="1:3" x14ac:dyDescent="0.25">
      <c r="B10" s="1"/>
      <c r="C10" s="1"/>
    </row>
    <row r="11" spans="1:3" x14ac:dyDescent="0.25">
      <c r="A11" s="57" t="s">
        <v>8</v>
      </c>
      <c r="B11" s="99" t="s">
        <v>23</v>
      </c>
      <c r="C11" s="99" t="s">
        <v>24</v>
      </c>
    </row>
    <row r="12" spans="1:3" x14ac:dyDescent="0.25">
      <c r="A12" s="7"/>
      <c r="B12" s="8"/>
      <c r="C12" s="8"/>
    </row>
    <row r="13" spans="1:3" x14ac:dyDescent="0.25">
      <c r="A13" s="7"/>
      <c r="B13" s="8"/>
      <c r="C13" s="8"/>
    </row>
    <row r="14" spans="1:3" x14ac:dyDescent="0.25">
      <c r="A14" s="7"/>
      <c r="B14" s="8"/>
      <c r="C14" s="8"/>
    </row>
    <row r="15" spans="1:3" x14ac:dyDescent="0.25">
      <c r="A15" s="7"/>
      <c r="B15" s="8"/>
      <c r="C15" s="8"/>
    </row>
    <row r="16" spans="1:3" x14ac:dyDescent="0.25">
      <c r="B16" s="1"/>
      <c r="C16" s="1"/>
    </row>
    <row r="17" spans="1:3" x14ac:dyDescent="0.25">
      <c r="A17" s="2" t="s">
        <v>7</v>
      </c>
      <c r="B17" s="3">
        <f>SUM(B16:B16)</f>
        <v>0</v>
      </c>
      <c r="C17" s="3">
        <f>SUM(C12:C16)</f>
        <v>0</v>
      </c>
    </row>
    <row r="18" spans="1:3" x14ac:dyDescent="0.25">
      <c r="A18" s="2" t="s">
        <v>9</v>
      </c>
      <c r="B18" s="1">
        <f>B9-B17</f>
        <v>0</v>
      </c>
      <c r="C18" s="1">
        <f>C9-C17</f>
        <v>0</v>
      </c>
    </row>
    <row r="19" spans="1:3" x14ac:dyDescent="0.25">
      <c r="B19" s="1"/>
      <c r="C19" s="1"/>
    </row>
    <row r="20" spans="1:3" x14ac:dyDescent="0.25">
      <c r="B20" s="1"/>
      <c r="C20" s="1"/>
    </row>
    <row r="21" spans="1:3" x14ac:dyDescent="0.25">
      <c r="B21" s="1"/>
      <c r="C21" s="1"/>
    </row>
    <row r="22" spans="1:3" x14ac:dyDescent="0.25">
      <c r="B22" s="1"/>
      <c r="C22" s="1"/>
    </row>
    <row r="23" spans="1:3" x14ac:dyDescent="0.25">
      <c r="B23" s="1"/>
      <c r="C23" s="1"/>
    </row>
    <row r="24" spans="1:3" x14ac:dyDescent="0.25">
      <c r="B24" s="1"/>
      <c r="C24" s="1"/>
    </row>
    <row r="25" spans="1:3" x14ac:dyDescent="0.25">
      <c r="B25" s="1"/>
      <c r="C25" s="1"/>
    </row>
    <row r="26" spans="1:3" x14ac:dyDescent="0.25">
      <c r="B26" s="1"/>
      <c r="C26" s="1"/>
    </row>
    <row r="27" spans="1:3" x14ac:dyDescent="0.25">
      <c r="B27" s="1"/>
      <c r="C27" s="1"/>
    </row>
    <row r="28" spans="1:3" x14ac:dyDescent="0.25">
      <c r="B28" s="1"/>
      <c r="C28" s="1"/>
    </row>
    <row r="29" spans="1:3" x14ac:dyDescent="0.25">
      <c r="B29" s="1"/>
      <c r="C29" s="1"/>
    </row>
    <row r="30" spans="1:3" x14ac:dyDescent="0.25">
      <c r="B30" s="1"/>
      <c r="C30" s="1"/>
    </row>
    <row r="31" spans="1:3" x14ac:dyDescent="0.25">
      <c r="B31" s="1"/>
      <c r="C31" s="1"/>
    </row>
    <row r="32" spans="1: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sheetData>
  <mergeCells count="3">
    <mergeCell ref="A1:C1"/>
    <mergeCell ref="A2:C2"/>
    <mergeCell ref="A3:C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13"/>
  <sheetViews>
    <sheetView workbookViewId="0">
      <selection activeCell="C11" sqref="A11:C11"/>
    </sheetView>
  </sheetViews>
  <sheetFormatPr defaultRowHeight="15" x14ac:dyDescent="0.25"/>
  <cols>
    <col min="1" max="1" width="48.5703125" customWidth="1"/>
    <col min="2" max="2" width="18.5703125" customWidth="1"/>
    <col min="3" max="3" width="35.28515625" customWidth="1"/>
  </cols>
  <sheetData>
    <row r="1" spans="1:3" x14ac:dyDescent="0.25">
      <c r="A1" s="106" t="s">
        <v>25</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23</v>
      </c>
      <c r="C5" s="6" t="s">
        <v>24</v>
      </c>
    </row>
    <row r="6" spans="1:3" x14ac:dyDescent="0.25">
      <c r="B6" s="5"/>
      <c r="C6" s="1"/>
    </row>
    <row r="7" spans="1:3" x14ac:dyDescent="0.25">
      <c r="B7" s="5"/>
      <c r="C7" s="1"/>
    </row>
    <row r="8" spans="1:3" x14ac:dyDescent="0.25">
      <c r="B8" s="5"/>
      <c r="C8" s="1"/>
    </row>
    <row r="9" spans="1:3" x14ac:dyDescent="0.25">
      <c r="A9" s="2" t="s">
        <v>7</v>
      </c>
      <c r="B9" s="3">
        <f>SUM(B6:B8)</f>
        <v>0</v>
      </c>
      <c r="C9" s="3">
        <f>SUM(C6:C8)</f>
        <v>0</v>
      </c>
    </row>
    <row r="10" spans="1:3" x14ac:dyDescent="0.25">
      <c r="B10" s="1"/>
      <c r="C10" s="1"/>
    </row>
    <row r="11" spans="1:3" x14ac:dyDescent="0.25">
      <c r="A11" s="57" t="s">
        <v>8</v>
      </c>
      <c r="B11" s="99" t="s">
        <v>23</v>
      </c>
      <c r="C11" s="99" t="s">
        <v>24</v>
      </c>
    </row>
    <row r="12" spans="1:3" x14ac:dyDescent="0.25">
      <c r="A12" s="7"/>
      <c r="B12" s="8"/>
      <c r="C12" s="8"/>
    </row>
    <row r="13" spans="1:3" x14ac:dyDescent="0.25">
      <c r="A13" s="7"/>
      <c r="B13" s="8"/>
      <c r="C13" s="8"/>
    </row>
    <row r="14" spans="1:3" x14ac:dyDescent="0.25">
      <c r="A14" s="7"/>
      <c r="B14" s="8"/>
      <c r="C14" s="8"/>
    </row>
    <row r="15" spans="1:3" x14ac:dyDescent="0.25">
      <c r="A15" s="7"/>
      <c r="B15" s="8"/>
      <c r="C15" s="8"/>
    </row>
    <row r="16" spans="1:3" x14ac:dyDescent="0.25">
      <c r="B16" s="1"/>
      <c r="C16" s="1"/>
    </row>
    <row r="17" spans="1:3" x14ac:dyDescent="0.25">
      <c r="A17" s="2" t="s">
        <v>7</v>
      </c>
      <c r="B17" s="3">
        <f>SUM(B16:B16)</f>
        <v>0</v>
      </c>
      <c r="C17" s="3">
        <f>SUM(C12:C16)</f>
        <v>0</v>
      </c>
    </row>
    <row r="18" spans="1:3" x14ac:dyDescent="0.25">
      <c r="A18" s="2" t="s">
        <v>9</v>
      </c>
      <c r="B18" s="1">
        <f>B9-B17</f>
        <v>0</v>
      </c>
      <c r="C18" s="1">
        <f>C9-C17</f>
        <v>0</v>
      </c>
    </row>
    <row r="19" spans="1:3" x14ac:dyDescent="0.25">
      <c r="B19" s="1"/>
      <c r="C19" s="1"/>
    </row>
    <row r="20" spans="1:3" x14ac:dyDescent="0.25">
      <c r="B20" s="1"/>
      <c r="C20" s="1"/>
    </row>
    <row r="21" spans="1:3" x14ac:dyDescent="0.25">
      <c r="B21" s="1"/>
      <c r="C21" s="1"/>
    </row>
    <row r="22" spans="1:3" x14ac:dyDescent="0.25">
      <c r="B22" s="1"/>
      <c r="C22" s="1"/>
    </row>
    <row r="23" spans="1:3" x14ac:dyDescent="0.25">
      <c r="B23" s="1"/>
      <c r="C23" s="1"/>
    </row>
    <row r="24" spans="1:3" x14ac:dyDescent="0.25">
      <c r="B24" s="1"/>
      <c r="C24" s="1"/>
    </row>
    <row r="25" spans="1:3" x14ac:dyDescent="0.25">
      <c r="B25" s="1"/>
      <c r="C25" s="1"/>
    </row>
    <row r="26" spans="1:3" x14ac:dyDescent="0.25">
      <c r="B26" s="1"/>
      <c r="C26" s="1"/>
    </row>
    <row r="27" spans="1:3" x14ac:dyDescent="0.25">
      <c r="B27" s="1"/>
      <c r="C27" s="1"/>
    </row>
    <row r="28" spans="1:3" x14ac:dyDescent="0.25">
      <c r="B28" s="1"/>
      <c r="C28" s="1"/>
    </row>
    <row r="29" spans="1:3" x14ac:dyDescent="0.25">
      <c r="B29" s="1"/>
      <c r="C29" s="1"/>
    </row>
    <row r="30" spans="1:3" x14ac:dyDescent="0.25">
      <c r="B30" s="1"/>
      <c r="C30" s="1"/>
    </row>
    <row r="31" spans="1:3" x14ac:dyDescent="0.25">
      <c r="B31" s="1"/>
      <c r="C31" s="1"/>
    </row>
    <row r="32" spans="1: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sheetData>
  <mergeCells count="3">
    <mergeCell ref="A1:C1"/>
    <mergeCell ref="A2:C2"/>
    <mergeCell ref="A3:C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Financial Statement</vt:lpstr>
      <vt:lpstr>Assets &amp; Liabilities</vt:lpstr>
      <vt:lpstr>Petty Cash</vt:lpstr>
      <vt:lpstr>Yearly Budget-Planned Expenses</vt:lpstr>
      <vt:lpstr>O Day Budget</vt:lpstr>
      <vt:lpstr>Ball Budget</vt:lpstr>
      <vt:lpstr>Freshers Welcome Budget</vt:lpstr>
      <vt:lpstr>BBQ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Stoddart</dc:creator>
  <cp:lastModifiedBy>Slade Lever</cp:lastModifiedBy>
  <dcterms:created xsi:type="dcterms:W3CDTF">2017-08-16T02:03:02Z</dcterms:created>
  <dcterms:modified xsi:type="dcterms:W3CDTF">2021-07-21T04:56:30Z</dcterms:modified>
</cp:coreProperties>
</file>